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6.- Secretaria de Finanzas y Administración\5.- Jefatura de contabilidad de ingresos 2025\8.- informes\3.- informes trimestrales y Cuenta Publica\2025\3ER  TRIMESTRE 2025\3ER TRIMESTRE 2025\"/>
    </mc:Choice>
  </mc:AlternateContent>
  <xr:revisionPtr revIDLastSave="0" documentId="13_ncr:1_{118EF4D5-1CCB-4B0D-9F32-B6131845F6AA}" xr6:coauthVersionLast="47" xr6:coauthVersionMax="47" xr10:uidLastSave="{00000000-0000-0000-0000-000000000000}"/>
  <bookViews>
    <workbookView xWindow="21480" yWindow="-120" windowWidth="29040" windowHeight="15720" xr2:uid="{6F2AD21F-4CEE-4571-BDC9-C8AC37DF7E68}"/>
  </bookViews>
  <sheets>
    <sheet name="EADID " sheetId="1" r:id="rId1"/>
  </sheets>
  <definedNames>
    <definedName name="_xlnm._FilterDatabase" localSheetId="0" hidden="1">'EADID '!$A$7:$XES$468</definedName>
    <definedName name="_xlnm.Print_Area" localSheetId="0">'EADID '!$B$1:$H$468</definedName>
    <definedName name="_xlnm.Print_Titles" localSheetId="0">'EADID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1" i="1" l="1"/>
  <c r="C431" i="1"/>
  <c r="E415" i="1"/>
  <c r="C415" i="1"/>
  <c r="E402" i="1"/>
  <c r="E379" i="1"/>
  <c r="D363" i="1"/>
  <c r="D356" i="1"/>
  <c r="D343" i="1"/>
  <c r="D342" i="1"/>
  <c r="D339" i="1"/>
  <c r="E319" i="1"/>
  <c r="D319" i="1"/>
  <c r="C319" i="1"/>
  <c r="D317" i="1"/>
  <c r="D315" i="1"/>
  <c r="D312" i="1"/>
  <c r="E289" i="1"/>
  <c r="D281" i="1"/>
  <c r="D279" i="1"/>
  <c r="D269" i="1"/>
  <c r="D267" i="1"/>
  <c r="D256" i="1"/>
  <c r="D234" i="1"/>
  <c r="D228" i="1"/>
  <c r="D211" i="1"/>
  <c r="D208" i="1"/>
  <c r="E154" i="1"/>
  <c r="D154" i="1"/>
  <c r="E151" i="1"/>
  <c r="D151" i="1"/>
  <c r="F150" i="1"/>
  <c r="F149" i="1" s="1"/>
  <c r="E149" i="1"/>
  <c r="D149" i="1"/>
  <c r="C149" i="1"/>
  <c r="D210" i="1" l="1"/>
  <c r="E140" i="1"/>
  <c r="D140" i="1"/>
  <c r="E121" i="1"/>
  <c r="D121" i="1"/>
  <c r="D105" i="1"/>
  <c r="D96" i="1"/>
  <c r="D93" i="1"/>
  <c r="D80" i="1"/>
  <c r="D61" i="1"/>
  <c r="D50" i="1"/>
  <c r="D49" i="1" s="1"/>
  <c r="D48" i="1" s="1"/>
  <c r="F47" i="1"/>
  <c r="F45" i="1"/>
  <c r="C43" i="1"/>
  <c r="C42" i="1" s="1"/>
  <c r="C41" i="1" s="1"/>
  <c r="D37" i="1"/>
  <c r="D31" i="1"/>
  <c r="D29" i="1"/>
  <c r="D23" i="1"/>
  <c r="D19" i="1"/>
  <c r="D13" i="1"/>
  <c r="D11" i="1"/>
  <c r="D22" i="1" l="1"/>
  <c r="D10" i="1" s="1"/>
  <c r="F468" i="1" l="1"/>
  <c r="F467" i="1" s="1"/>
  <c r="G467" i="1"/>
  <c r="E467" i="1"/>
  <c r="D467" i="1"/>
  <c r="C467" i="1"/>
  <c r="F466" i="1"/>
  <c r="H466" i="1" s="1"/>
  <c r="F465" i="1"/>
  <c r="H465" i="1" s="1"/>
  <c r="F464" i="1"/>
  <c r="H464" i="1" s="1"/>
  <c r="F463" i="1"/>
  <c r="H463" i="1" s="1"/>
  <c r="F462" i="1"/>
  <c r="H462" i="1" s="1"/>
  <c r="G461" i="1"/>
  <c r="E461" i="1"/>
  <c r="D461" i="1"/>
  <c r="C461" i="1"/>
  <c r="F460" i="1"/>
  <c r="H460" i="1" s="1"/>
  <c r="D459" i="1"/>
  <c r="D444" i="1" s="1"/>
  <c r="F458" i="1"/>
  <c r="H458" i="1" s="1"/>
  <c r="F457" i="1"/>
  <c r="H457" i="1" s="1"/>
  <c r="F456" i="1"/>
  <c r="H456" i="1" s="1"/>
  <c r="F455" i="1"/>
  <c r="H455" i="1" s="1"/>
  <c r="F454" i="1"/>
  <c r="H454" i="1" s="1"/>
  <c r="F453" i="1"/>
  <c r="H453" i="1" s="1"/>
  <c r="F452" i="1"/>
  <c r="H452" i="1" s="1"/>
  <c r="F451" i="1"/>
  <c r="H451" i="1" s="1"/>
  <c r="F450" i="1"/>
  <c r="H450" i="1" s="1"/>
  <c r="F449" i="1"/>
  <c r="H449" i="1" s="1"/>
  <c r="F448" i="1"/>
  <c r="H448" i="1" s="1"/>
  <c r="F447" i="1"/>
  <c r="F446" i="1"/>
  <c r="H446" i="1" s="1"/>
  <c r="H445" i="1"/>
  <c r="F445" i="1"/>
  <c r="G444" i="1"/>
  <c r="E444" i="1"/>
  <c r="C444" i="1"/>
  <c r="F443" i="1"/>
  <c r="H443" i="1" s="1"/>
  <c r="F442" i="1"/>
  <c r="H442" i="1" s="1"/>
  <c r="D441" i="1"/>
  <c r="F441" i="1" s="1"/>
  <c r="H441" i="1" s="1"/>
  <c r="F439" i="1"/>
  <c r="H439" i="1" s="1"/>
  <c r="G438" i="1"/>
  <c r="E438" i="1"/>
  <c r="C438" i="1"/>
  <c r="F437" i="1"/>
  <c r="F436" i="1" s="1"/>
  <c r="G436" i="1"/>
  <c r="E436" i="1"/>
  <c r="D436" i="1"/>
  <c r="C436" i="1"/>
  <c r="F435" i="1"/>
  <c r="F434" i="1" s="1"/>
  <c r="G434" i="1"/>
  <c r="E434" i="1"/>
  <c r="D434" i="1"/>
  <c r="C434" i="1"/>
  <c r="F433" i="1"/>
  <c r="H433" i="1" s="1"/>
  <c r="F432" i="1"/>
  <c r="G431" i="1"/>
  <c r="D431" i="1"/>
  <c r="F430" i="1"/>
  <c r="H430" i="1" s="1"/>
  <c r="F429" i="1"/>
  <c r="H429" i="1" s="1"/>
  <c r="F428" i="1"/>
  <c r="H428" i="1" s="1"/>
  <c r="F427" i="1"/>
  <c r="H427" i="1" s="1"/>
  <c r="F426" i="1"/>
  <c r="H426" i="1" s="1"/>
  <c r="F425" i="1"/>
  <c r="H425" i="1" s="1"/>
  <c r="F424" i="1"/>
  <c r="H424" i="1" s="1"/>
  <c r="F423" i="1"/>
  <c r="H423" i="1" s="1"/>
  <c r="F422" i="1"/>
  <c r="H422" i="1" s="1"/>
  <c r="F421" i="1"/>
  <c r="H421" i="1" s="1"/>
  <c r="F420" i="1"/>
  <c r="H420" i="1" s="1"/>
  <c r="F419" i="1"/>
  <c r="H419" i="1" s="1"/>
  <c r="F418" i="1"/>
  <c r="H418" i="1" s="1"/>
  <c r="F417" i="1"/>
  <c r="F416" i="1"/>
  <c r="H416" i="1" s="1"/>
  <c r="G415" i="1"/>
  <c r="D415" i="1"/>
  <c r="F414" i="1"/>
  <c r="H414" i="1" s="1"/>
  <c r="F413" i="1"/>
  <c r="H413" i="1" s="1"/>
  <c r="G412" i="1"/>
  <c r="E412" i="1"/>
  <c r="D412" i="1"/>
  <c r="C412" i="1"/>
  <c r="F411" i="1"/>
  <c r="H411" i="1" s="1"/>
  <c r="F410" i="1"/>
  <c r="H410" i="1" s="1"/>
  <c r="F409" i="1"/>
  <c r="D408" i="1"/>
  <c r="F408" i="1" s="1"/>
  <c r="H408" i="1" s="1"/>
  <c r="G407" i="1"/>
  <c r="E407" i="1"/>
  <c r="C407" i="1"/>
  <c r="D406" i="1"/>
  <c r="D405" i="1"/>
  <c r="F405" i="1" s="1"/>
  <c r="H405" i="1" s="1"/>
  <c r="F404" i="1"/>
  <c r="H404" i="1" s="1"/>
  <c r="F403" i="1"/>
  <c r="G402" i="1"/>
  <c r="C402" i="1"/>
  <c r="D401" i="1"/>
  <c r="F400" i="1"/>
  <c r="H400" i="1" s="1"/>
  <c r="F399" i="1"/>
  <c r="H399" i="1" s="1"/>
  <c r="F398" i="1"/>
  <c r="H398" i="1" s="1"/>
  <c r="F397" i="1"/>
  <c r="H397" i="1" s="1"/>
  <c r="D396" i="1"/>
  <c r="F396" i="1" s="1"/>
  <c r="H396" i="1" s="1"/>
  <c r="F395" i="1"/>
  <c r="H395" i="1" s="1"/>
  <c r="F394" i="1"/>
  <c r="H394" i="1" s="1"/>
  <c r="F393" i="1"/>
  <c r="H393" i="1" s="1"/>
  <c r="F392" i="1"/>
  <c r="H392" i="1" s="1"/>
  <c r="D391" i="1"/>
  <c r="F391" i="1" s="1"/>
  <c r="H391" i="1" s="1"/>
  <c r="F390" i="1"/>
  <c r="H390" i="1" s="1"/>
  <c r="F389" i="1"/>
  <c r="H389" i="1" s="1"/>
  <c r="F388" i="1"/>
  <c r="H388" i="1" s="1"/>
  <c r="F387" i="1"/>
  <c r="H387" i="1" s="1"/>
  <c r="F386" i="1"/>
  <c r="H386" i="1" s="1"/>
  <c r="F385" i="1"/>
  <c r="H385" i="1" s="1"/>
  <c r="F384" i="1"/>
  <c r="H384" i="1" s="1"/>
  <c r="F383" i="1"/>
  <c r="H383" i="1" s="1"/>
  <c r="G382" i="1"/>
  <c r="E382" i="1"/>
  <c r="E381" i="1" s="1"/>
  <c r="C382" i="1"/>
  <c r="F380" i="1"/>
  <c r="F379" i="1" s="1"/>
  <c r="G379" i="1"/>
  <c r="H379" i="1" s="1"/>
  <c r="E376" i="1"/>
  <c r="D379" i="1"/>
  <c r="C379" i="1"/>
  <c r="C376" i="1" s="1"/>
  <c r="F378" i="1"/>
  <c r="H378" i="1" s="1"/>
  <c r="F377" i="1"/>
  <c r="G376" i="1"/>
  <c r="D376" i="1"/>
  <c r="F375" i="1"/>
  <c r="F374" i="1"/>
  <c r="H374" i="1" s="1"/>
  <c r="G373" i="1"/>
  <c r="E373" i="1"/>
  <c r="D373" i="1"/>
  <c r="C373" i="1"/>
  <c r="F372" i="1"/>
  <c r="G371" i="1"/>
  <c r="E371" i="1"/>
  <c r="D371" i="1"/>
  <c r="C371" i="1"/>
  <c r="H370" i="1"/>
  <c r="F370" i="1"/>
  <c r="F369" i="1"/>
  <c r="H369" i="1" s="1"/>
  <c r="F368" i="1"/>
  <c r="H368" i="1" s="1"/>
  <c r="F367" i="1"/>
  <c r="F366" i="1"/>
  <c r="H366" i="1" s="1"/>
  <c r="G365" i="1"/>
  <c r="E365" i="1"/>
  <c r="D365" i="1"/>
  <c r="C365" i="1"/>
  <c r="F364" i="1"/>
  <c r="H364" i="1" s="1"/>
  <c r="G363" i="1"/>
  <c r="E363" i="1"/>
  <c r="C363" i="1"/>
  <c r="F362" i="1"/>
  <c r="H362" i="1" s="1"/>
  <c r="F361" i="1"/>
  <c r="F360" i="1"/>
  <c r="H360" i="1" s="1"/>
  <c r="G359" i="1"/>
  <c r="E359" i="1"/>
  <c r="D359" i="1"/>
  <c r="C359" i="1"/>
  <c r="F357" i="1"/>
  <c r="H357" i="1" s="1"/>
  <c r="G356" i="1"/>
  <c r="E356" i="1"/>
  <c r="C356" i="1"/>
  <c r="F355" i="1"/>
  <c r="H355" i="1" s="1"/>
  <c r="F354" i="1"/>
  <c r="H354" i="1" s="1"/>
  <c r="F353" i="1"/>
  <c r="H353" i="1" s="1"/>
  <c r="F352" i="1"/>
  <c r="H352" i="1" s="1"/>
  <c r="F351" i="1"/>
  <c r="H351" i="1" s="1"/>
  <c r="F350" i="1"/>
  <c r="H350" i="1" s="1"/>
  <c r="F349" i="1"/>
  <c r="H349" i="1" s="1"/>
  <c r="F348" i="1"/>
  <c r="H348" i="1" s="1"/>
  <c r="G347" i="1"/>
  <c r="E347" i="1"/>
  <c r="D347" i="1"/>
  <c r="C347" i="1"/>
  <c r="F344" i="1"/>
  <c r="F343" i="1" s="1"/>
  <c r="F342" i="1" s="1"/>
  <c r="G343" i="1"/>
  <c r="E343" i="1"/>
  <c r="E342" i="1" s="1"/>
  <c r="C343" i="1"/>
  <c r="C342" i="1" s="1"/>
  <c r="H341" i="1"/>
  <c r="F341" i="1"/>
  <c r="H340" i="1"/>
  <c r="F340" i="1"/>
  <c r="G339" i="1"/>
  <c r="H339" i="1" s="1"/>
  <c r="E339" i="1"/>
  <c r="C339" i="1"/>
  <c r="H338" i="1"/>
  <c r="H337" i="1"/>
  <c r="H336" i="1"/>
  <c r="F335" i="1"/>
  <c r="H335" i="1" s="1"/>
  <c r="F334" i="1"/>
  <c r="H334" i="1" s="1"/>
  <c r="F333" i="1"/>
  <c r="H333" i="1" s="1"/>
  <c r="F332" i="1"/>
  <c r="H332" i="1" s="1"/>
  <c r="F331" i="1"/>
  <c r="H331" i="1" s="1"/>
  <c r="F330" i="1"/>
  <c r="H330" i="1" s="1"/>
  <c r="H329" i="1"/>
  <c r="F329" i="1"/>
  <c r="H328" i="1"/>
  <c r="F327" i="1"/>
  <c r="H327" i="1" s="1"/>
  <c r="F326" i="1"/>
  <c r="H326" i="1" s="1"/>
  <c r="F325" i="1"/>
  <c r="H325" i="1" s="1"/>
  <c r="F324" i="1"/>
  <c r="H324" i="1" s="1"/>
  <c r="F323" i="1"/>
  <c r="H323" i="1" s="1"/>
  <c r="F322" i="1"/>
  <c r="H322" i="1" s="1"/>
  <c r="G321" i="1"/>
  <c r="E321" i="1"/>
  <c r="D321" i="1"/>
  <c r="C321" i="1"/>
  <c r="G319" i="1"/>
  <c r="H318" i="1"/>
  <c r="F318" i="1"/>
  <c r="F317" i="1" s="1"/>
  <c r="G317" i="1"/>
  <c r="H317" i="1" s="1"/>
  <c r="E317" i="1"/>
  <c r="C317" i="1"/>
  <c r="H316" i="1"/>
  <c r="F316" i="1"/>
  <c r="F315" i="1" s="1"/>
  <c r="G315" i="1"/>
  <c r="H315" i="1" s="1"/>
  <c r="E315" i="1"/>
  <c r="C315" i="1"/>
  <c r="F314" i="1"/>
  <c r="H314" i="1" s="1"/>
  <c r="H313" i="1"/>
  <c r="F313" i="1"/>
  <c r="G312" i="1"/>
  <c r="E312" i="1"/>
  <c r="C312" i="1"/>
  <c r="F311" i="1"/>
  <c r="H311" i="1" s="1"/>
  <c r="F310" i="1"/>
  <c r="H310" i="1" s="1"/>
  <c r="F309" i="1"/>
  <c r="G308" i="1"/>
  <c r="E308" i="1"/>
  <c r="D308" i="1"/>
  <c r="C308" i="1"/>
  <c r="H306" i="1"/>
  <c r="H305" i="1"/>
  <c r="F304" i="1"/>
  <c r="H304" i="1" s="1"/>
  <c r="H303" i="1"/>
  <c r="H302" i="1"/>
  <c r="H301" i="1"/>
  <c r="F300" i="1"/>
  <c r="H300" i="1" s="1"/>
  <c r="H299" i="1"/>
  <c r="H298" i="1"/>
  <c r="H297" i="1"/>
  <c r="H296" i="1"/>
  <c r="F295" i="1"/>
  <c r="H295" i="1" s="1"/>
  <c r="F294" i="1"/>
  <c r="H294" i="1" s="1"/>
  <c r="F293" i="1"/>
  <c r="H293" i="1" s="1"/>
  <c r="H292" i="1"/>
  <c r="F291" i="1"/>
  <c r="H291" i="1" s="1"/>
  <c r="F290" i="1"/>
  <c r="G289" i="1"/>
  <c r="G288" i="1" s="1"/>
  <c r="G287" i="1" s="1"/>
  <c r="E288" i="1"/>
  <c r="E287" i="1" s="1"/>
  <c r="D289" i="1"/>
  <c r="D288" i="1" s="1"/>
  <c r="D287" i="1" s="1"/>
  <c r="C289" i="1"/>
  <c r="C288" i="1" s="1"/>
  <c r="C287" i="1" s="1"/>
  <c r="F286" i="1"/>
  <c r="H286" i="1" s="1"/>
  <c r="F285" i="1"/>
  <c r="H285" i="1" s="1"/>
  <c r="F284" i="1"/>
  <c r="H284" i="1" s="1"/>
  <c r="F283" i="1"/>
  <c r="H283" i="1" s="1"/>
  <c r="F282" i="1"/>
  <c r="H282" i="1" s="1"/>
  <c r="G281" i="1"/>
  <c r="E281" i="1"/>
  <c r="C281" i="1"/>
  <c r="F280" i="1"/>
  <c r="F279" i="1" s="1"/>
  <c r="G279" i="1"/>
  <c r="E279" i="1"/>
  <c r="C279" i="1"/>
  <c r="F278" i="1"/>
  <c r="H278" i="1" s="1"/>
  <c r="F277" i="1"/>
  <c r="H277" i="1" s="1"/>
  <c r="F276" i="1"/>
  <c r="H276" i="1" s="1"/>
  <c r="F275" i="1"/>
  <c r="H275" i="1" s="1"/>
  <c r="H274" i="1"/>
  <c r="F274" i="1"/>
  <c r="F273" i="1"/>
  <c r="H273" i="1" s="1"/>
  <c r="F272" i="1"/>
  <c r="H272" i="1" s="1"/>
  <c r="F271" i="1"/>
  <c r="H271" i="1" s="1"/>
  <c r="F270" i="1"/>
  <c r="G269" i="1"/>
  <c r="E269" i="1"/>
  <c r="C269" i="1"/>
  <c r="F268" i="1"/>
  <c r="H268" i="1" s="1"/>
  <c r="G267" i="1"/>
  <c r="E267" i="1"/>
  <c r="C267" i="1"/>
  <c r="F266" i="1"/>
  <c r="H266" i="1" s="1"/>
  <c r="F265" i="1"/>
  <c r="H265" i="1" s="1"/>
  <c r="F264" i="1"/>
  <c r="H264" i="1" s="1"/>
  <c r="F263" i="1"/>
  <c r="H263" i="1" s="1"/>
  <c r="F262" i="1"/>
  <c r="H262" i="1" s="1"/>
  <c r="F261" i="1"/>
  <c r="H261" i="1" s="1"/>
  <c r="F260" i="1"/>
  <c r="H260" i="1" s="1"/>
  <c r="F259" i="1"/>
  <c r="H259" i="1" s="1"/>
  <c r="F258" i="1"/>
  <c r="H258" i="1" s="1"/>
  <c r="F257" i="1"/>
  <c r="G256" i="1"/>
  <c r="E256" i="1"/>
  <c r="C256" i="1"/>
  <c r="F255" i="1"/>
  <c r="H255" i="1" s="1"/>
  <c r="F254" i="1"/>
  <c r="H254" i="1" s="1"/>
  <c r="H253" i="1"/>
  <c r="F253" i="1"/>
  <c r="F252" i="1"/>
  <c r="H252" i="1" s="1"/>
  <c r="F251" i="1"/>
  <c r="H251" i="1" s="1"/>
  <c r="F250" i="1"/>
  <c r="H250" i="1" s="1"/>
  <c r="F249" i="1"/>
  <c r="H249" i="1" s="1"/>
  <c r="F248" i="1"/>
  <c r="H248" i="1" s="1"/>
  <c r="F247" i="1"/>
  <c r="H247" i="1" s="1"/>
  <c r="F246" i="1"/>
  <c r="H246" i="1" s="1"/>
  <c r="F245" i="1"/>
  <c r="H245" i="1" s="1"/>
  <c r="F244" i="1"/>
  <c r="H244" i="1" s="1"/>
  <c r="F243" i="1"/>
  <c r="H243" i="1" s="1"/>
  <c r="F242" i="1"/>
  <c r="H242" i="1" s="1"/>
  <c r="F241" i="1"/>
  <c r="H241" i="1" s="1"/>
  <c r="F240" i="1"/>
  <c r="H240" i="1" s="1"/>
  <c r="F239" i="1"/>
  <c r="H239" i="1" s="1"/>
  <c r="F238" i="1"/>
  <c r="H238" i="1" s="1"/>
  <c r="F237" i="1"/>
  <c r="F236" i="1"/>
  <c r="H236" i="1" s="1"/>
  <c r="F235" i="1"/>
  <c r="H235" i="1" s="1"/>
  <c r="G234" i="1"/>
  <c r="E234" i="1"/>
  <c r="C234" i="1"/>
  <c r="F233" i="1"/>
  <c r="H233" i="1" s="1"/>
  <c r="F232" i="1"/>
  <c r="H232" i="1" s="1"/>
  <c r="F231" i="1"/>
  <c r="H231" i="1" s="1"/>
  <c r="F230" i="1"/>
  <c r="H230" i="1" s="1"/>
  <c r="F229" i="1"/>
  <c r="H229" i="1" s="1"/>
  <c r="G228" i="1"/>
  <c r="E228" i="1"/>
  <c r="C228" i="1"/>
  <c r="F227" i="1"/>
  <c r="H227" i="1" s="1"/>
  <c r="H226" i="1"/>
  <c r="F226" i="1"/>
  <c r="F225" i="1"/>
  <c r="H225" i="1" s="1"/>
  <c r="F224" i="1"/>
  <c r="H224" i="1" s="1"/>
  <c r="F223" i="1"/>
  <c r="H223" i="1" s="1"/>
  <c r="F222" i="1"/>
  <c r="H222" i="1" s="1"/>
  <c r="F221" i="1"/>
  <c r="H221" i="1" s="1"/>
  <c r="F220" i="1"/>
  <c r="H220" i="1" s="1"/>
  <c r="H219" i="1"/>
  <c r="F219" i="1"/>
  <c r="F218" i="1"/>
  <c r="H218" i="1" s="1"/>
  <c r="F217" i="1"/>
  <c r="H217" i="1" s="1"/>
  <c r="F216" i="1"/>
  <c r="H216" i="1" s="1"/>
  <c r="H215" i="1"/>
  <c r="F215" i="1"/>
  <c r="H214" i="1"/>
  <c r="F214" i="1"/>
  <c r="H213" i="1"/>
  <c r="F213" i="1"/>
  <c r="F212" i="1"/>
  <c r="G211" i="1"/>
  <c r="E211" i="1"/>
  <c r="C211" i="1"/>
  <c r="F209" i="1"/>
  <c r="H209" i="1" s="1"/>
  <c r="G208" i="1"/>
  <c r="F208" i="1"/>
  <c r="E208" i="1"/>
  <c r="C208" i="1"/>
  <c r="F207" i="1"/>
  <c r="H207"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4" i="1"/>
  <c r="H194" i="1" s="1"/>
  <c r="F193" i="1"/>
  <c r="H193" i="1" s="1"/>
  <c r="F192" i="1"/>
  <c r="H192" i="1" s="1"/>
  <c r="F191" i="1"/>
  <c r="H191" i="1" s="1"/>
  <c r="H190" i="1"/>
  <c r="F189" i="1"/>
  <c r="H189" i="1" s="1"/>
  <c r="F188" i="1"/>
  <c r="H188" i="1" s="1"/>
  <c r="F187" i="1"/>
  <c r="H187" i="1" s="1"/>
  <c r="F186" i="1"/>
  <c r="H186" i="1" s="1"/>
  <c r="F185" i="1"/>
  <c r="H185" i="1" s="1"/>
  <c r="F184" i="1"/>
  <c r="H184" i="1" s="1"/>
  <c r="F183" i="1"/>
  <c r="H183" i="1" s="1"/>
  <c r="F182" i="1"/>
  <c r="H182" i="1" s="1"/>
  <c r="F181" i="1"/>
  <c r="H181" i="1" s="1"/>
  <c r="F180" i="1"/>
  <c r="H180" i="1" s="1"/>
  <c r="F179" i="1"/>
  <c r="H179" i="1" s="1"/>
  <c r="F178" i="1"/>
  <c r="H178" i="1" s="1"/>
  <c r="F177" i="1"/>
  <c r="H177" i="1" s="1"/>
  <c r="H176" i="1"/>
  <c r="F175" i="1"/>
  <c r="H175" i="1" s="1"/>
  <c r="F174" i="1"/>
  <c r="H174" i="1" s="1"/>
  <c r="F173" i="1"/>
  <c r="H173" i="1" s="1"/>
  <c r="F172" i="1"/>
  <c r="H172" i="1" s="1"/>
  <c r="F171" i="1"/>
  <c r="H171" i="1" s="1"/>
  <c r="F170" i="1"/>
  <c r="H170" i="1" s="1"/>
  <c r="F169" i="1"/>
  <c r="H169" i="1" s="1"/>
  <c r="F168" i="1"/>
  <c r="H168" i="1" s="1"/>
  <c r="F167" i="1"/>
  <c r="H167" i="1" s="1"/>
  <c r="F166" i="1"/>
  <c r="H166" i="1" s="1"/>
  <c r="F165" i="1"/>
  <c r="H165" i="1" s="1"/>
  <c r="F164" i="1"/>
  <c r="H163" i="1"/>
  <c r="F163" i="1"/>
  <c r="F162" i="1"/>
  <c r="H162" i="1" s="1"/>
  <c r="F161" i="1"/>
  <c r="H161" i="1" s="1"/>
  <c r="F160" i="1"/>
  <c r="H160" i="1" s="1"/>
  <c r="F159" i="1"/>
  <c r="H159" i="1" s="1"/>
  <c r="H158" i="1"/>
  <c r="F158" i="1"/>
  <c r="F157" i="1"/>
  <c r="H157" i="1" s="1"/>
  <c r="F156" i="1"/>
  <c r="H156" i="1" s="1"/>
  <c r="F155" i="1"/>
  <c r="H155" i="1" s="1"/>
  <c r="G154" i="1"/>
  <c r="C154" i="1"/>
  <c r="F153" i="1"/>
  <c r="H153" i="1" s="1"/>
  <c r="F152" i="1"/>
  <c r="G151" i="1"/>
  <c r="C151" i="1"/>
  <c r="H150" i="1"/>
  <c r="G149" i="1"/>
  <c r="H148" i="1"/>
  <c r="F147" i="1"/>
  <c r="F146" i="1"/>
  <c r="H146" i="1" s="1"/>
  <c r="F145" i="1"/>
  <c r="H145" i="1" s="1"/>
  <c r="F144" i="1"/>
  <c r="H144" i="1" s="1"/>
  <c r="F143" i="1"/>
  <c r="H143" i="1" s="1"/>
  <c r="F142" i="1"/>
  <c r="H142" i="1" s="1"/>
  <c r="F141" i="1"/>
  <c r="H141" i="1" s="1"/>
  <c r="G140" i="1"/>
  <c r="C140" i="1"/>
  <c r="H139" i="1"/>
  <c r="F138" i="1"/>
  <c r="H138" i="1" s="1"/>
  <c r="F137" i="1"/>
  <c r="H137" i="1" s="1"/>
  <c r="F136" i="1"/>
  <c r="H136" i="1" s="1"/>
  <c r="F135" i="1"/>
  <c r="H135" i="1" s="1"/>
  <c r="F134" i="1"/>
  <c r="H134" i="1" s="1"/>
  <c r="F133" i="1"/>
  <c r="H133" i="1" s="1"/>
  <c r="F132" i="1"/>
  <c r="H132" i="1" s="1"/>
  <c r="F131" i="1"/>
  <c r="H131" i="1" s="1"/>
  <c r="F130" i="1"/>
  <c r="H130" i="1" s="1"/>
  <c r="F129" i="1"/>
  <c r="H129" i="1" s="1"/>
  <c r="F128" i="1"/>
  <c r="H128" i="1" s="1"/>
  <c r="F127" i="1"/>
  <c r="H127" i="1" s="1"/>
  <c r="F126" i="1"/>
  <c r="H126" i="1" s="1"/>
  <c r="F125" i="1"/>
  <c r="H125" i="1" s="1"/>
  <c r="F124" i="1"/>
  <c r="H124" i="1" s="1"/>
  <c r="F123" i="1"/>
  <c r="H123" i="1" s="1"/>
  <c r="F122" i="1"/>
  <c r="H122" i="1" s="1"/>
  <c r="G121" i="1"/>
  <c r="C121" i="1"/>
  <c r="F120" i="1"/>
  <c r="H120" i="1" s="1"/>
  <c r="H119" i="1"/>
  <c r="H118" i="1"/>
  <c r="H117" i="1"/>
  <c r="F116" i="1"/>
  <c r="H116" i="1" s="1"/>
  <c r="H115" i="1"/>
  <c r="F114" i="1"/>
  <c r="H114" i="1" s="1"/>
  <c r="F113" i="1"/>
  <c r="H113" i="1" s="1"/>
  <c r="F112" i="1"/>
  <c r="H112" i="1" s="1"/>
  <c r="F111" i="1"/>
  <c r="H111" i="1" s="1"/>
  <c r="F110" i="1"/>
  <c r="H110" i="1" s="1"/>
  <c r="F109" i="1"/>
  <c r="H109" i="1" s="1"/>
  <c r="F108" i="1"/>
  <c r="H108" i="1" s="1"/>
  <c r="F107" i="1"/>
  <c r="H107" i="1" s="1"/>
  <c r="F106" i="1"/>
  <c r="H106" i="1" s="1"/>
  <c r="G105" i="1"/>
  <c r="E105" i="1"/>
  <c r="C105" i="1"/>
  <c r="H104" i="1"/>
  <c r="F104" i="1"/>
  <c r="F103" i="1"/>
  <c r="H103" i="1" s="1"/>
  <c r="F102" i="1"/>
  <c r="H102" i="1" s="1"/>
  <c r="F101" i="1"/>
  <c r="H101" i="1" s="1"/>
  <c r="F100" i="1"/>
  <c r="H100" i="1" s="1"/>
  <c r="F99" i="1"/>
  <c r="H99" i="1" s="1"/>
  <c r="F98" i="1"/>
  <c r="H98" i="1" s="1"/>
  <c r="F97" i="1"/>
  <c r="H97" i="1" s="1"/>
  <c r="G96" i="1"/>
  <c r="E96" i="1"/>
  <c r="C96" i="1"/>
  <c r="F95" i="1"/>
  <c r="H95" i="1" s="1"/>
  <c r="F94" i="1"/>
  <c r="H94" i="1" s="1"/>
  <c r="G93" i="1"/>
  <c r="E93" i="1"/>
  <c r="C93" i="1"/>
  <c r="F92" i="1"/>
  <c r="H92" i="1" s="1"/>
  <c r="F91" i="1"/>
  <c r="H91" i="1" s="1"/>
  <c r="F90" i="1"/>
  <c r="H90" i="1" s="1"/>
  <c r="F89" i="1"/>
  <c r="H89" i="1" s="1"/>
  <c r="F88" i="1"/>
  <c r="H88" i="1" s="1"/>
  <c r="F87" i="1"/>
  <c r="H87" i="1" s="1"/>
  <c r="F86" i="1"/>
  <c r="H86" i="1" s="1"/>
  <c r="F85" i="1"/>
  <c r="H85" i="1" s="1"/>
  <c r="F84" i="1"/>
  <c r="H84" i="1" s="1"/>
  <c r="F83" i="1"/>
  <c r="H83" i="1" s="1"/>
  <c r="F82" i="1"/>
  <c r="H82" i="1" s="1"/>
  <c r="F81" i="1"/>
  <c r="G80" i="1"/>
  <c r="E80" i="1"/>
  <c r="C80" i="1"/>
  <c r="F79" i="1"/>
  <c r="H79" i="1" s="1"/>
  <c r="F78" i="1"/>
  <c r="H78" i="1" s="1"/>
  <c r="H77" i="1"/>
  <c r="F77" i="1"/>
  <c r="H76" i="1"/>
  <c r="F76" i="1"/>
  <c r="F75" i="1"/>
  <c r="H75" i="1" s="1"/>
  <c r="F74" i="1"/>
  <c r="H74" i="1" s="1"/>
  <c r="F73" i="1"/>
  <c r="H73" i="1" s="1"/>
  <c r="F72" i="1"/>
  <c r="H72" i="1" s="1"/>
  <c r="F71" i="1"/>
  <c r="H71" i="1" s="1"/>
  <c r="F70" i="1"/>
  <c r="H70" i="1" s="1"/>
  <c r="H69" i="1"/>
  <c r="F69" i="1"/>
  <c r="F68" i="1"/>
  <c r="H68" i="1" s="1"/>
  <c r="F67" i="1"/>
  <c r="H67" i="1" s="1"/>
  <c r="F66" i="1"/>
  <c r="H66" i="1" s="1"/>
  <c r="F65" i="1"/>
  <c r="H65" i="1" s="1"/>
  <c r="F64" i="1"/>
  <c r="H64" i="1" s="1"/>
  <c r="F63" i="1"/>
  <c r="H63" i="1" s="1"/>
  <c r="F62" i="1"/>
  <c r="H62" i="1" s="1"/>
  <c r="G61" i="1"/>
  <c r="E61" i="1"/>
  <c r="C61" i="1"/>
  <c r="F60" i="1"/>
  <c r="H60" i="1" s="1"/>
  <c r="F59" i="1"/>
  <c r="H59" i="1" s="1"/>
  <c r="F58" i="1"/>
  <c r="H58" i="1" s="1"/>
  <c r="F57" i="1"/>
  <c r="H57" i="1" s="1"/>
  <c r="F56" i="1"/>
  <c r="H56" i="1" s="1"/>
  <c r="F55" i="1"/>
  <c r="H55" i="1" s="1"/>
  <c r="F54" i="1"/>
  <c r="H54" i="1" s="1"/>
  <c r="H53" i="1"/>
  <c r="F52" i="1"/>
  <c r="H52" i="1" s="1"/>
  <c r="H51" i="1"/>
  <c r="F51" i="1"/>
  <c r="G50" i="1"/>
  <c r="E50" i="1"/>
  <c r="C50" i="1"/>
  <c r="H47" i="1"/>
  <c r="D46" i="1"/>
  <c r="F46" i="1" s="1"/>
  <c r="H46" i="1" s="1"/>
  <c r="H45" i="1"/>
  <c r="F44" i="1"/>
  <c r="H44" i="1" s="1"/>
  <c r="G43" i="1"/>
  <c r="E43" i="1"/>
  <c r="E42" i="1" s="1"/>
  <c r="E41" i="1" s="1"/>
  <c r="D43" i="1"/>
  <c r="D42" i="1" s="1"/>
  <c r="D41" i="1" s="1"/>
  <c r="F40" i="1"/>
  <c r="H40" i="1" s="1"/>
  <c r="F39" i="1"/>
  <c r="H39" i="1" s="1"/>
  <c r="F38" i="1"/>
  <c r="H38" i="1" s="1"/>
  <c r="G37" i="1"/>
  <c r="E37" i="1"/>
  <c r="C37" i="1"/>
  <c r="F36" i="1"/>
  <c r="H36" i="1" s="1"/>
  <c r="F35" i="1"/>
  <c r="H35" i="1" s="1"/>
  <c r="F34" i="1"/>
  <c r="H34" i="1" s="1"/>
  <c r="F33" i="1"/>
  <c r="H33" i="1" s="1"/>
  <c r="F32" i="1"/>
  <c r="H32" i="1" s="1"/>
  <c r="G31" i="1"/>
  <c r="E31" i="1"/>
  <c r="C31" i="1"/>
  <c r="F30" i="1"/>
  <c r="H30" i="1" s="1"/>
  <c r="G29" i="1"/>
  <c r="E29" i="1"/>
  <c r="C29" i="1"/>
  <c r="F28" i="1"/>
  <c r="H28" i="1" s="1"/>
  <c r="F27" i="1"/>
  <c r="H27" i="1" s="1"/>
  <c r="F26" i="1"/>
  <c r="H26" i="1" s="1"/>
  <c r="F25" i="1"/>
  <c r="F24" i="1"/>
  <c r="H24" i="1" s="1"/>
  <c r="G23" i="1"/>
  <c r="E23" i="1"/>
  <c r="C23" i="1"/>
  <c r="F21" i="1"/>
  <c r="H21" i="1" s="1"/>
  <c r="F20" i="1"/>
  <c r="G19" i="1"/>
  <c r="E19" i="1"/>
  <c r="C19" i="1"/>
  <c r="F18" i="1"/>
  <c r="H18" i="1" s="1"/>
  <c r="F17" i="1"/>
  <c r="H17" i="1" s="1"/>
  <c r="F16" i="1"/>
  <c r="H16" i="1" s="1"/>
  <c r="F15" i="1"/>
  <c r="H15" i="1" s="1"/>
  <c r="F14" i="1"/>
  <c r="H14" i="1" s="1"/>
  <c r="G13" i="1"/>
  <c r="E13" i="1"/>
  <c r="C13" i="1"/>
  <c r="F12" i="1"/>
  <c r="H12" i="1" s="1"/>
  <c r="G11" i="1"/>
  <c r="E11" i="1"/>
  <c r="C11" i="1"/>
  <c r="F267" i="1" l="1"/>
  <c r="H267" i="1" s="1"/>
  <c r="F363" i="1"/>
  <c r="H363" i="1" s="1"/>
  <c r="H372" i="1"/>
  <c r="F371" i="1"/>
  <c r="F11" i="1"/>
  <c r="H371" i="1"/>
  <c r="F339" i="1"/>
  <c r="D407" i="1"/>
  <c r="D438" i="1"/>
  <c r="C307" i="1"/>
  <c r="H320" i="1"/>
  <c r="F319" i="1"/>
  <c r="F29" i="1"/>
  <c r="H29" i="1" s="1"/>
  <c r="F373" i="1"/>
  <c r="H373" i="1" s="1"/>
  <c r="H375" i="1"/>
  <c r="C49" i="1"/>
  <c r="E49" i="1"/>
  <c r="F13" i="1"/>
  <c r="H13" i="1" s="1"/>
  <c r="F459" i="1"/>
  <c r="H459" i="1" s="1"/>
  <c r="F312" i="1"/>
  <c r="H312" i="1" s="1"/>
  <c r="F412" i="1"/>
  <c r="H412" i="1" s="1"/>
  <c r="G210" i="1"/>
  <c r="D382" i="1"/>
  <c r="H344" i="1"/>
  <c r="D307" i="1"/>
  <c r="C346" i="1"/>
  <c r="E307" i="1"/>
  <c r="F154" i="1"/>
  <c r="H154" i="1" s="1"/>
  <c r="E358" i="1"/>
  <c r="F440" i="1"/>
  <c r="F438" i="1" s="1"/>
  <c r="H438" i="1" s="1"/>
  <c r="D358" i="1"/>
  <c r="D402" i="1"/>
  <c r="F281" i="1"/>
  <c r="H281" i="1" s="1"/>
  <c r="H208" i="1"/>
  <c r="F31" i="1"/>
  <c r="H31" i="1" s="1"/>
  <c r="H434" i="1"/>
  <c r="H343" i="1"/>
  <c r="C22" i="1"/>
  <c r="C10" i="1" s="1"/>
  <c r="F140" i="1"/>
  <c r="H140" i="1" s="1"/>
  <c r="C210" i="1"/>
  <c r="H436" i="1"/>
  <c r="E210" i="1"/>
  <c r="C381" i="1"/>
  <c r="F121" i="1"/>
  <c r="H121" i="1" s="1"/>
  <c r="F211" i="1"/>
  <c r="H211" i="1" s="1"/>
  <c r="F228" i="1"/>
  <c r="H228" i="1" s="1"/>
  <c r="F356" i="1"/>
  <c r="H356" i="1" s="1"/>
  <c r="H467" i="1"/>
  <c r="F406" i="1"/>
  <c r="H406" i="1" s="1"/>
  <c r="H147" i="1"/>
  <c r="H164" i="1"/>
  <c r="G49" i="1"/>
  <c r="H212" i="1"/>
  <c r="H377" i="1"/>
  <c r="F376" i="1"/>
  <c r="H376" i="1" s="1"/>
  <c r="F23" i="1"/>
  <c r="H25" i="1"/>
  <c r="G307" i="1"/>
  <c r="F105" i="1"/>
  <c r="H105" i="1" s="1"/>
  <c r="F431" i="1"/>
  <c r="H431" i="1" s="1"/>
  <c r="F43" i="1"/>
  <c r="F42" i="1" s="1"/>
  <c r="F41" i="1" s="1"/>
  <c r="F96" i="1"/>
  <c r="H96" i="1" s="1"/>
  <c r="H432" i="1"/>
  <c r="F234" i="1"/>
  <c r="H403" i="1"/>
  <c r="F61" i="1"/>
  <c r="H61" i="1" s="1"/>
  <c r="E346" i="1"/>
  <c r="G42" i="1"/>
  <c r="D346" i="1"/>
  <c r="H447" i="1"/>
  <c r="H279" i="1"/>
  <c r="H309" i="1"/>
  <c r="F308" i="1"/>
  <c r="H237" i="1"/>
  <c r="H380" i="1"/>
  <c r="H270" i="1"/>
  <c r="F269" i="1"/>
  <c r="H269" i="1" s="1"/>
  <c r="F19" i="1"/>
  <c r="H19" i="1" s="1"/>
  <c r="H81" i="1"/>
  <c r="F80" i="1"/>
  <c r="H80" i="1" s="1"/>
  <c r="H20" i="1"/>
  <c r="F401" i="1"/>
  <c r="H401" i="1" s="1"/>
  <c r="F415" i="1"/>
  <c r="H415" i="1" s="1"/>
  <c r="F321" i="1"/>
  <c r="H321" i="1" s="1"/>
  <c r="C358" i="1"/>
  <c r="H409" i="1"/>
  <c r="F407" i="1"/>
  <c r="H407" i="1" s="1"/>
  <c r="H417" i="1"/>
  <c r="H149" i="1"/>
  <c r="H280" i="1"/>
  <c r="E22" i="1"/>
  <c r="E10" i="1" s="1"/>
  <c r="F50" i="1"/>
  <c r="F347" i="1"/>
  <c r="F37" i="1"/>
  <c r="H37" i="1" s="1"/>
  <c r="F93" i="1"/>
  <c r="H93" i="1" s="1"/>
  <c r="H257" i="1"/>
  <c r="F256" i="1"/>
  <c r="H256" i="1" s="1"/>
  <c r="H435" i="1"/>
  <c r="F365" i="1"/>
  <c r="H365" i="1" s="1"/>
  <c r="F289" i="1"/>
  <c r="F288" i="1" s="1"/>
  <c r="H367" i="1"/>
  <c r="F151" i="1"/>
  <c r="H151" i="1" s="1"/>
  <c r="H290" i="1"/>
  <c r="H11" i="1"/>
  <c r="H152" i="1"/>
  <c r="F359" i="1"/>
  <c r="H437" i="1"/>
  <c r="H468" i="1"/>
  <c r="H361" i="1"/>
  <c r="G346" i="1"/>
  <c r="G358" i="1"/>
  <c r="H319" i="1"/>
  <c r="G381" i="1"/>
  <c r="G22" i="1"/>
  <c r="G10" i="1" s="1"/>
  <c r="G342" i="1"/>
  <c r="F461" i="1"/>
  <c r="H461" i="1" s="1"/>
  <c r="F444" i="1" l="1"/>
  <c r="H444" i="1" s="1"/>
  <c r="D381" i="1"/>
  <c r="E48" i="1"/>
  <c r="C48" i="1"/>
  <c r="E345" i="1"/>
  <c r="F358" i="1"/>
  <c r="H358" i="1" s="1"/>
  <c r="F402" i="1"/>
  <c r="H402" i="1" s="1"/>
  <c r="F346" i="1"/>
  <c r="H346" i="1" s="1"/>
  <c r="C9" i="1"/>
  <c r="D9" i="1"/>
  <c r="F210" i="1"/>
  <c r="H210" i="1" s="1"/>
  <c r="E9" i="1"/>
  <c r="H347" i="1"/>
  <c r="F22" i="1"/>
  <c r="H22" i="1" s="1"/>
  <c r="C345" i="1"/>
  <c r="F382" i="1"/>
  <c r="G48" i="1"/>
  <c r="F287" i="1"/>
  <c r="H287" i="1" s="1"/>
  <c r="H288" i="1"/>
  <c r="H359" i="1"/>
  <c r="H342" i="1"/>
  <c r="G41" i="1"/>
  <c r="H41" i="1" s="1"/>
  <c r="H42" i="1"/>
  <c r="H50" i="1"/>
  <c r="F49" i="1"/>
  <c r="H234" i="1"/>
  <c r="H289" i="1"/>
  <c r="F307" i="1"/>
  <c r="H307" i="1" s="1"/>
  <c r="H308" i="1"/>
  <c r="H43" i="1"/>
  <c r="G345" i="1"/>
  <c r="H23" i="1"/>
  <c r="D345" i="1"/>
  <c r="E8" i="1" l="1"/>
  <c r="C8" i="1"/>
  <c r="D8" i="1"/>
  <c r="F381" i="1"/>
  <c r="G9" i="1"/>
  <c r="G8" i="1" s="1"/>
  <c r="F48" i="1"/>
  <c r="H48" i="1" s="1"/>
  <c r="F10" i="1"/>
  <c r="H10" i="1" s="1"/>
  <c r="H382" i="1"/>
  <c r="H49" i="1"/>
  <c r="H381" i="1" l="1"/>
  <c r="F345" i="1"/>
  <c r="H345" i="1" s="1"/>
  <c r="F9" i="1"/>
  <c r="F8" i="1" l="1"/>
  <c r="H8" i="1" s="1"/>
  <c r="H9" i="1"/>
</calcChain>
</file>

<file path=xl/sharedStrings.xml><?xml version="1.0" encoding="utf-8"?>
<sst xmlns="http://schemas.openxmlformats.org/spreadsheetml/2006/main" count="472" uniqueCount="465">
  <si>
    <t>GOBIERNO DEL ESTADO DE MICHOACAN DE OCAMPO</t>
  </si>
  <si>
    <t>ESTADO ANALÍTICO DE LOS INGRESOS DEVENGADOS  COMPARADO CON SU ESTIMACION ANUAL MODIFICADA</t>
  </si>
  <si>
    <t>(Pesos)</t>
  </si>
  <si>
    <t>C O N C E P T O</t>
  </si>
  <si>
    <t>ESTIMACION ORIGINAL DE INGRESOS ANUAL</t>
  </si>
  <si>
    <t>AMPLIACIONES Y REDUCCIONES</t>
  </si>
  <si>
    <t>REFRENDOS FEDERALES Y ESTATALES 2023</t>
  </si>
  <si>
    <t xml:space="preserve">ESTIMACIÓN DE INGRESOS ANUAL MODIFICADA </t>
  </si>
  <si>
    <t xml:space="preserve"> INGRESO  DEVENGADO</t>
  </si>
  <si>
    <t>PORCENTAJE DE AVANCE DEL INGRESO DEVENGADO</t>
  </si>
  <si>
    <t>INGRESOS Y OTROS BENEFICIOS</t>
  </si>
  <si>
    <t>INGRESOS DE GESTIÓN</t>
  </si>
  <si>
    <t>IMPUESTOS</t>
  </si>
  <si>
    <t>IMPUESTOS SOBRE LOS INGRESOS</t>
  </si>
  <si>
    <t xml:space="preserve">IMPUESTO SOBRE LOTERIAS, RIFAS, SORTEOS Y CONCURSOS </t>
  </si>
  <si>
    <t xml:space="preserve">IMPUESTOS SOBRE LA PRODUCCIÓN, EL CONSUMO Y LAS TRANSACCIONES </t>
  </si>
  <si>
    <t xml:space="preserve">IMPUESTO SOBRE ENAJENACIÓN DE VEHÍCULOS DE MOTOR USADOS </t>
  </si>
  <si>
    <t xml:space="preserve">IMPUESTO SOBRE SERVICIOS DE HOSPEDAJE </t>
  </si>
  <si>
    <t>IMPUESTO A LA VENTA FINAL BEBIDAS  CON  CONTENIDO ALCOHÓLICO</t>
  </si>
  <si>
    <t>IMPUESTO A LA EROGACIÓN EN JUEGOS CON APUESTAS</t>
  </si>
  <si>
    <t>IMPUESTO A LOS PREMIOS GENERADOS EN JUEGOS CON APUESTAS</t>
  </si>
  <si>
    <t xml:space="preserve">IMPUESTOS SOBRE NÓMINA Y ASIMILABLES </t>
  </si>
  <si>
    <t xml:space="preserve">IMPUESTO SOBRE EROGACIONES POR REMUNERACIÓN AL TRABAJO PERSONAL, PRESTADO BAJO LA DIRECCIÓN Y DEPENDENCIA DE UN PATRÓN </t>
  </si>
  <si>
    <t>IMPUESTO SOBRE EROGACIONES POR REMUNERACIÓN AL TRABAJO PERSONAL, PRESTADO BAJO LA DIRECCIÓN Y DEPENDENCIA DE UN PATRÓN (EJERCICIOS ANTERIORES 2%)</t>
  </si>
  <si>
    <t xml:space="preserve">ACCESORIOS </t>
  </si>
  <si>
    <t xml:space="preserve">RECARGOS </t>
  </si>
  <si>
    <t>RECARGOS DE IMPUESTO SOBRE ENAJENACIÓN DE VEHÍCULOS MOTOR USADOS</t>
  </si>
  <si>
    <t>RECARGOS IMPUESTO SOBRE SERVICIO DE HOSPEDAJE</t>
  </si>
  <si>
    <t>RECARGOS POR PRORROGA O PAGO EN PARCIALIDADES</t>
  </si>
  <si>
    <t>RECARGOS POR VENTA FINAL DE BEBIDAS CON CONTENIDO ALCOHÓLICO</t>
  </si>
  <si>
    <t>RECARGOS DEL IMPUESTOS A LA EROGACIÓN EN JUEGOS CON APUESTAS</t>
  </si>
  <si>
    <t>MULTAS DE IMPUESTOS ESTATALES</t>
  </si>
  <si>
    <t>MULTAS IMPUESTO SOBRE ENAJENACIÓN DE VEHÍCULOS DE MOTOR USADOS</t>
  </si>
  <si>
    <t>ACTUALIZACIÓN DE IMPUESTOS ESTATALES</t>
  </si>
  <si>
    <t>ACTUALIZACIÓN IMPUESTO SOBRE ENAJENACIÓN DE VEHÍCULOS DE MOTOR USADOS</t>
  </si>
  <si>
    <t>ACTUALIZACIÓN IMPUESTO SOBRE SERVICIO DE HOSPEDAJE</t>
  </si>
  <si>
    <t>ACTUALIZACIÓN IMPUESTO SOBRE EROGACIÓN  POR REMUNERACIÓN AL TRABAJO  PERSONAL PRESTACIÓN 2%/NOMINA</t>
  </si>
  <si>
    <t>ACTUALIZACIÓN POR VENTA FINAL DE BEBIDA CON CONTENIDO ALCOHÓLICO</t>
  </si>
  <si>
    <t>ACTUALIZACIÓN DEL IMPUESTO A LA EROGACIONES EN JUEGOS CON APUESTAS</t>
  </si>
  <si>
    <t>INGRESOS NO COMPRENDIDOS EN LAS FRACCIONES DE LA LEY DE INGRESOS CAUSADOS EN EJERCICIOS FISCALES ANTERIORES PENDIENTES DE LIQUIDACIÓN O PAGO</t>
  </si>
  <si>
    <t xml:space="preserve">IMPUESTOS NO COMPRENDIDOS EN LAS FRACCIONES DE LA LEY DE INGRESOS CAUSADOS EN EJERCICIOS FISCALES ANTERIORES PENDIENTES DE LIQUIDACIÓN O PAGO DE TENENCIA Y USO DE VEHÍCULOS </t>
  </si>
  <si>
    <t xml:space="preserve">ACTUALIZACIÓN IMPUESTO SOBRE TENENCIA Y USO DE VEHÍCULOS </t>
  </si>
  <si>
    <t xml:space="preserve">RECARGOS IMPUESTO SOBRE TENENCIA Y USO DE VEHÍCULOS </t>
  </si>
  <si>
    <t>CONTRIBUCIONES DE MEJORAS</t>
  </si>
  <si>
    <t xml:space="preserve">DE APORTACIÓN POR MEJORAS </t>
  </si>
  <si>
    <t xml:space="preserve">APORTACIÓN DE MUNICIPIOS </t>
  </si>
  <si>
    <t>APORTACIÓN DE MUNICIPIOS PARA CONSTRUCCIÓN DE REDES DE AGUA</t>
  </si>
  <si>
    <t xml:space="preserve">APORTACIONES DE MUNICIPIO TRASLADO DE MAQUINARIA SCOP </t>
  </si>
  <si>
    <t xml:space="preserve">DERECHOS POR PRESTACION DE SERVICIOS </t>
  </si>
  <si>
    <t>DERECHOS POR LA PRESTACION DE SERVICIOS ESTATALES</t>
  </si>
  <si>
    <t xml:space="preserve">POR SERVICIOS DE PROTECCIÓN AMBIENTAL Y DESARROLLO TERRITORIAL </t>
  </si>
  <si>
    <t>AUTORIZACIÓN DE FRACCIONAMIENTOS, CONDOMINIOS</t>
  </si>
  <si>
    <t>OTROS SERVICIOS URBANÍSTICOS Y DE ASENTAMIENTO HUMANO</t>
  </si>
  <si>
    <t>AUTORIZACION DE  SUBDIVICIONES Y FUSIONES</t>
  </si>
  <si>
    <t xml:space="preserve">POR DICTAMEN DE LICENCIAS DE APROVECHAMIENTOS DE MINERALES Y SUSTANCIAS NO RESERVADAS </t>
  </si>
  <si>
    <t>POR LA EXPEDICIÓN DE RESOLUCIONES CORRESPONDIENTES A LAS AUTORIZACIONES EN MATERIA DE IMPACTO, RIESGO Y DAÑO AMBIENTAL</t>
  </si>
  <si>
    <t>POR EL REGISTRO DE GENERADOR DE RESIDUOS DE MANEJO ESPECIAL, PERSONA FÍSICA O MORAL</t>
  </si>
  <si>
    <t>POR EL REGISTRO COMO GESTOR DE RESIDUOS DE MANEJO ESPECIA</t>
  </si>
  <si>
    <t>POR AUTORIZACIÓN DE PLANES DE MANEJO PARA RESIDUOS DE MANEJO ESPECIAL</t>
  </si>
  <si>
    <t>POR DICTAMEN DE EXPEDICIÓN DE ACTUALIZACIÓN DE LICENCIA AMBIENTAL ÚNICA</t>
  </si>
  <si>
    <t>POR LA VALIDACIÓN DE DICTÁMENES DE DAÑO AMBIENTAL</t>
  </si>
  <si>
    <t>SERVICIOS DE TRANSPORTE PÚBLICO</t>
  </si>
  <si>
    <t>PAGO ANUAL DE CONCESIONES</t>
  </si>
  <si>
    <t>RENOVACIÓN ANUAL DE CONCESIONES DE SERVICIO PÚBLICO</t>
  </si>
  <si>
    <t>REFRENDO ANUAL DE CALCOMANÍAS</t>
  </si>
  <si>
    <t>REPOSICIÓN DE TARJETAS DE CIRCULACIÓN</t>
  </si>
  <si>
    <t>CANJE GENERAL DE PLACAS</t>
  </si>
  <si>
    <t>DOTACIÓN Y REPOSICIÓN DE PLACAS</t>
  </si>
  <si>
    <t>POR LA EXPEDICIÓN DE CONCESIÓN, POR COPIAS CERTIFICADAS DE EXPEDIENTES</t>
  </si>
  <si>
    <t>EXPEDICIÓN DE PERMISOS EMERGENTES DE SERVICIO PÚBLICO</t>
  </si>
  <si>
    <t>EXPEDICIÓN, REPOSICIÓN Y RENOVACIÓN DEL TÍTULO DE CONCESIONES</t>
  </si>
  <si>
    <t>POR LA EXPEDICIÓN DE CONSTANCIAS QUE ACREDITEN EL USO VEHÍCULO</t>
  </si>
  <si>
    <t>POR BAJA DE VEHÍCULO DEL SERVICIO PÚBLICO, POR CAMBIO DE UNIDAD, POR ROBO O DESTRUCCIÓN</t>
  </si>
  <si>
    <t>TRANSFERENCIA DE CONCESIÓN DE TRANSPORTE PÚBLICO POR SUCESIÓN</t>
  </si>
  <si>
    <t>CAMBIO DE MODALIDAD DE CONCESIÓN DE TRANSPORTE PÚBLICO</t>
  </si>
  <si>
    <t>CAMBIO DE ADSCRIPCIÓN CLASIFICACIÓN DE LOCALIDADES</t>
  </si>
  <si>
    <t>PERMISO PARA SERVICIO DE TRANSPORTE ESCOLAR Y EMPRESAS</t>
  </si>
  <si>
    <t>PLATAFORMA INFORMÁTICA CONCESIÓN AUTOS DE ALQUILER</t>
  </si>
  <si>
    <t>ACREDITACIÓN DE CAPACITACIÓN, CERTIFICACIÓN Y ACTUALIZACIONES EN MATERIA DE MOVILIDAD Y SEGURIDAD VIAL</t>
  </si>
  <si>
    <t>POR SERVICIO DE TRANSPORTE PÚBLICO FRACCIÓN XII OTRO SERVICIO</t>
  </si>
  <si>
    <t>SERVICIOS DE TRANSPORTE PARTICULAR</t>
  </si>
  <si>
    <t>REFRENDO ANUAL DE CIRCULACIÓN</t>
  </si>
  <si>
    <t>REPOSICIÓN DE TARJETA DE CIRCULACIÓN</t>
  </si>
  <si>
    <t>PERMISOS DE CIRCULACIÓN</t>
  </si>
  <si>
    <t>SERVICIO POR BAJA DE PLACAS</t>
  </si>
  <si>
    <t>EXPEDICIÓN DE CERTIFICADO DE INTERÉS PARTICULAR</t>
  </si>
  <si>
    <t>POR REGISTRO DE BAJAS DE VEHÍCULOS AUTOMOTORES</t>
  </si>
  <si>
    <t>PLACAS PARA PERSONAS CON DISCAPACIDAD 50%</t>
  </si>
  <si>
    <t>REFRENDO ANUAL DE CIRCULACIÓN DE  PERSONAS CON DISCAPACIDAD 50%</t>
  </si>
  <si>
    <t xml:space="preserve">POR VALIDACIÓN DE PAGOS RELACIONADOS CON LA POSESIÓN DEL VEHÍCULO, CUANDO ÉSTE PROVENGA, DE OTRA ENTIDAD FEDERATIVA </t>
  </si>
  <si>
    <t>POR VALIDACIÓN DE PEDIMENTOS DE IMPORTACIÓN DE VEHÍCULOS DE PROCEDENCIA EXTRANJERA</t>
  </si>
  <si>
    <t xml:space="preserve">POR LA EXPEDICIÓN Y RENOVACIÓN DE LICENCIAS PARA CONDUCIR VEHÍCULOS AUTOMOTORES </t>
  </si>
  <si>
    <t xml:space="preserve">LICENCIAS PARA CONDUCIR </t>
  </si>
  <si>
    <t>PERMISOS PROVISIONALES PARA CONDUCIR</t>
  </si>
  <si>
    <t xml:space="preserve">POR SERVICIOS DE SEGURIDAD PRIVADA </t>
  </si>
  <si>
    <t>POR ESTUDIO Y POR LA REVALIDACIÓN ANUAL</t>
  </si>
  <si>
    <t>POR PRESTAR SERVICIOS DE TRASLADO DE BIENES Y VALORES</t>
  </si>
  <si>
    <t>POR EL ESTUDIO, EVALUACIÓN Y RECOMENDACIONES POR SOLICITUD DE CAMBIO O AMPLIACIÓN DE MODALIDAD DE SERVICIO</t>
  </si>
  <si>
    <t xml:space="preserve">POR EL ESTUDIO PARA DETERMINAR LA LEGALIDAD DE INSCRIBIR CADA ARMA DE FUEGO O CADA EQUIPO UTILIZADO  EN LA PRESTACIÓN DE LOS SERVICIOS </t>
  </si>
  <si>
    <t>POR LA CONSULTA DE ANTECEDENTES POLICIALES EN EL REGISTRO ESTATAL DE PRESTADORES DE SERVICIOS DE SEGURIDAD PRIVADA</t>
  </si>
  <si>
    <t>POR LA EXPEDICIÓN O REPOSICIÓN DE CÉDULA DE IDENTIFICACIÓN A PERSONAL OPERATIVO</t>
  </si>
  <si>
    <t>POR PRESTAR LOS SERVICIOS DE LOCALIZACIÓN E INFORMACIÓN SOBRE PERSONAS FÍSICAS</t>
  </si>
  <si>
    <t>POR SERVICIOS DEL REGISTRO PÚBLICO DE LA PROPIEDAD RAÍZ Y DEL COMERCIO</t>
  </si>
  <si>
    <t xml:space="preserve">CERTIFICADOS Y CERTIFICACIONES (REGISTRO PÚBLICO DE LA PROPIEDAD) </t>
  </si>
  <si>
    <t xml:space="preserve">INSCRIPCIÓN DE DOCUMENTOS DE PROPIEDAD DE INMUEBLES </t>
  </si>
  <si>
    <t>REGISTRO DE PLANOS DE FRACCIONAMIENTOS, LOTIFICACIONES</t>
  </si>
  <si>
    <t>CANCELACIÓN DE INSCRIPCIÓN EN EL REGISTRO DE COMERCIO</t>
  </si>
  <si>
    <t>INSCRIPCIÓN EN EL REGISTRO DE COMERCIO</t>
  </si>
  <si>
    <t>INSCRIPCIÓN Y CANCELACIÓN DE GRAVÁMENES</t>
  </si>
  <si>
    <t>OTROS SERVICIOS DEL REGISTRO DE LA PROPIEDAD</t>
  </si>
  <si>
    <t>BÚSQUEDA POR SERVICIOS DE REGISTRO PÚBLICO DE LA PROPIEDAD</t>
  </si>
  <si>
    <t>POR REGISTRO DE OTROS ACTOS DEL REGISTRO  PÚBLICO DE LA PROPIEDAD</t>
  </si>
  <si>
    <t>POR REGISTRO DE SUBDIVISIONES</t>
  </si>
  <si>
    <t>POR REGISTRO DE USUFRUCTO VITALICIO Y NUDA PROPIEDAD</t>
  </si>
  <si>
    <t>POR RATIFICACION DE DOC Y FIRMAS</t>
  </si>
  <si>
    <t>POR INSCRIPCIOIN  DE FIDEICOMISOS</t>
  </si>
  <si>
    <t>POR INSCRICION  DEL REGISTRO PÚBLICO DE LA PROPIEDAD</t>
  </si>
  <si>
    <t>POR LA INSCRIPCIÓN DE DOCUMENTOS CONSTITUTIVOS DE ASOCIACIONES DE CARÁCTER CIVIL</t>
  </si>
  <si>
    <t>POR SERVICIOS DEL REGISTRO CIVIL</t>
  </si>
  <si>
    <t>LEVANTAMIENTO DE ACTAS DE REGISTRO DE  NACIMIENTO</t>
  </si>
  <si>
    <t>CELEBRACIÓN ACTAS DE CONTRATOS MATRIMONIALES</t>
  </si>
  <si>
    <t>INSCRIPCIONES</t>
  </si>
  <si>
    <t>POR LA EXPEDICIÓN DE CERTIFICADOS, COPIAS CERTIFICADAS O CONSTANCIAS DE LOS REGISTROS DE LOS ACTOS DEL ESTADO CIVIL DE LAS PERSONAS</t>
  </si>
  <si>
    <t>OTRAS TARIFAS</t>
  </si>
  <si>
    <t xml:space="preserve">BÚSQUEDA POR CERTIFICACIONES Y CONSTANCIAS DE OTROS DOCUMENTOS QUE LA DIRECCIÓN TENGA BAJO SU CUSTODIA Y OTROS SERVICIOS PRESTADOS </t>
  </si>
  <si>
    <t>LEVANTAMIENTO DE ACTAS DE DEFUNCIÓN</t>
  </si>
  <si>
    <t xml:space="preserve">POR LA INSCRIPCIÓN DEL REGISTRO Y ASENTAMIENTO DE ANOTACIONES MARGINALES AL REVERSO </t>
  </si>
  <si>
    <t xml:space="preserve">EXPEDICIÓN DE CERTIFICADOS, COPIAS CERTIFICADAS O CONSTANCIAS (URGENTES) </t>
  </si>
  <si>
    <t xml:space="preserve">LEVANTAMIENTO DE ACTAS DE RECONOCIMIENTO DE HIJOS, ANTE EL OFICIAL DEL REGISTRO CIVIL, DESPUÉS DE REGISTRADO EL NACIMIENTO </t>
  </si>
  <si>
    <t>RECONOCIMIENTO DE HIJOS, POR AVISO ADMINISTRATIVO DE OTRA ENTIDAD FEDERATIVA</t>
  </si>
  <si>
    <t>POR CADA AÑO ADICIONAL DE BÚSQUEDA</t>
  </si>
  <si>
    <t>EXPEDICIÓN DE OFICIO DE EXTEMPORANEIDAD EMITIDO POR LA DIRECCIÓN DEL REGISTRO CIVIL</t>
  </si>
  <si>
    <t>COPIA CERTIFICADA DE DOCUMENTOS QUE INTEGREN APÉNDICES DE LOS REGISTROS DE LOS ACTOS DEL ESTADO CIVIL DE LAS PERSONAS</t>
  </si>
  <si>
    <t>ANEXIÓN DE DATOS EN LAS INSCRIPCIONES DE LOS ACTOS DEL ESTADO CIVIL DE LAS PERSONAS REALIZADOS EN EL EXTRANJERO</t>
  </si>
  <si>
    <t>INSCRIPCIÓN DE DIVORCIO CELEBRADO ANTE NOTARIO PÚBLICO, (INCLUYE ANOTACIÓN EN ACTAS DE NACIMIENTO Y MATRIMONIO DE LOS DIVORCIADOS)</t>
  </si>
  <si>
    <t>OFICIO DE RÉGIMEN PATRIMONIAL</t>
  </si>
  <si>
    <t>POR SERVICIOS DEL ARCHIVO GENERAL DE NOTARIOS</t>
  </si>
  <si>
    <t>AVISO DE TESTAMENTO</t>
  </si>
  <si>
    <t>CERTIFICADO DE TESTAMENTO</t>
  </si>
  <si>
    <t>TESTIMONIOS DE ESCRITURAS</t>
  </si>
  <si>
    <t>COPIAS CERTIFICADAS (NOTARIAS)</t>
  </si>
  <si>
    <t>TESTAMENTO OLÓGRAFO</t>
  </si>
  <si>
    <t xml:space="preserve">REPORTE DE BÚSQUEDA EN EL REGISTRO NACIONAL DE AVISOS DE TESTAMENTO </t>
  </si>
  <si>
    <t>POR CADA HOJA CON FOLIO NOTARIAL EXCLUSIVA PARA NOTARIOS</t>
  </si>
  <si>
    <t>REVOCACION DE TESTAMENTO OLOGRAF</t>
  </si>
  <si>
    <t>POR SERVICIOS DE LA FIACALIA GENERAL ESTADO</t>
  </si>
  <si>
    <t>CERTIFICADOS MEDICOS</t>
  </si>
  <si>
    <t>POR SERVICIO QUE ESTABLECE LA LEY PRESTACIÓN SERVICIOS INMOBILIARIA</t>
  </si>
  <si>
    <t>POR SERVICIOS QUE ESTABLECE LA LEY PARA LA PRESTACIÓN DE SERVICIOS INMOBILIARIOS EN EL ESTADO DE MICHOACÁN</t>
  </si>
  <si>
    <t xml:space="preserve">REVALIDACIÓN DE LICENCIA PARA LA PRESTACIÓN DE SERVICIOS INMOBILIARIOS PROFESIONALES </t>
  </si>
  <si>
    <t>POR SERVICIOS DE EDUCACIÓN</t>
  </si>
  <si>
    <t>EXPEDICIÓN DE COPIAS CERTIFICADAS DE DOCUMENTOS</t>
  </si>
  <si>
    <t>REPOSICIÓN DE CONSTANCIAS O DUPLICADOS</t>
  </si>
  <si>
    <t>COMPULSA DE DOCUMENTOS, POR HOJA</t>
  </si>
  <si>
    <t>LEGALIZACIÓN DE FIRMAS</t>
  </si>
  <si>
    <t>POR CUALQUIER OTRA CERTIFICACIÓN O EXPEDICIÓN DE CONSTANCIAS</t>
  </si>
  <si>
    <t>REGISTRO DE COLEGIO DE PROFESIONISTAS</t>
  </si>
  <si>
    <t xml:space="preserve">REGISTRO DE ESTABLECIMIENTO EDUCATIVO LEGALMENTE AUTORIZADO PARA EXPEDIR TÍTULOS PROFESIONALES, DIPLOMAS DE ESPECIALIDAD O GRADOS ACADÉMICOS </t>
  </si>
  <si>
    <t>REGISTRO DE TÍTULO PROFESIONAL, DE DIPLOMA DE ESPECIALIDAD Y DE GRADO ACADÉMICO</t>
  </si>
  <si>
    <t>EXPEDICIÓN DE AUTORIZACIÓN DE UNA ESPECIALIDAD</t>
  </si>
  <si>
    <t>EN RELACIÓN CON ESTABLECIMIENTO EDUCATIVO</t>
  </si>
  <si>
    <t>EXPEDICIÓN DE DUPLICADO DE CÉDULA O DE AUTORIZACIÓN PARA EL EJERCICIO DE UNA ESPECIALIDAD</t>
  </si>
  <si>
    <t>EXPEDICIÓN DE CÉDULA PROFESIONAL CON EFECTOS DE PATENTE O DE CÉDULA DE GRADO ACADÉMICO</t>
  </si>
  <si>
    <t>EXPEDICIÓN DE AUTORIZACIÓN PROVISIONAL PARA EJERCER POR ESTAR EL TÍTULO PROFESIONAL EN TRÁMITE O PARA EJERCER COMO PASANTE</t>
  </si>
  <si>
    <t>CONSULTAS DE ARCHIVO</t>
  </si>
  <si>
    <t>CONSTANCIAS DE ANTECEDENTES PROFESIONALES</t>
  </si>
  <si>
    <t>RECONOCIMIENTO DE VALIDEZ OFICIAL ESTUDIOS DE TIPO SUPERIOR</t>
  </si>
  <si>
    <t>CAMBIOS A PLAN Y PROGRAMA DE ESTUDIO DE TIPO SUPERIOR</t>
  </si>
  <si>
    <t>CAMBIO O AMPLIACIÓN DE DOMINIO, O ESTABLECIMIENTO DE UN PLANTEL ADICIONAL, RESPECTO DE CADA PLAN DE ESTUDIOS CON RECONOCIMIENTO DE VALIDEZ OFICIAL</t>
  </si>
  <si>
    <t>POR SOLICITUD, ESTUDIO Y RESOLUCIÓN DEL TRÁMITE DE AUTORIZACIÓN PARA IMPARTIR EDUCACIÓN PREESCOLAR, PRIMARIA, SECUNDARIA, NORMAL</t>
  </si>
  <si>
    <t>EXÁMENES PROFESIONALES O DE GRADO DE TIPO SUPERIOR</t>
  </si>
  <si>
    <t>EXÁMENES PROFESIONALES O DE GRADO DE TIPO MEDIO SUPERIOR</t>
  </si>
  <si>
    <t>EXÁMENES A TÍTULO DE SUFICIENCIA DE EDUCACIÓN PRIMARIA</t>
  </si>
  <si>
    <t>EXÁMENES A TÍTULO DE SUFICIENCIA DE EDUCACIÓN SECUNDARIA Y DE EDUCACIÓN MEDIA SUPERIOR, POR MATERIA</t>
  </si>
  <si>
    <t>EXÁMENES A TÍTULO DE SUFICIENCIA DE TIPO SUPERIOR, POR MATERIA</t>
  </si>
  <si>
    <t>EXÁMENES EXTRAORDINARIOS POR MATERIA  DE EDUCACIÓN SECUNDARIA Y DE EDUCACIÓN MEDIA SUPERIOR</t>
  </si>
  <si>
    <t>EXÁMENES EXTRAORDINARIOS POR MATERIA DE TIPO SUPERIOR</t>
  </si>
  <si>
    <t>OTORGAMIENTO DE DIPLOMA TÍTULO O GRADO DE TIPO SUPERIOR</t>
  </si>
  <si>
    <t>DE EDUCACIÓN SECUNDARIA Y DE EDUCACIÓN MEDIA SUPERIOR</t>
  </si>
  <si>
    <t>EXPEDICIÓN DE DUPLICADO DE CERTIFICADOS DE EDUCACIÓN BÁSICA Y DE EDUCACIÓN MEDIA SUPERIOR</t>
  </si>
  <si>
    <t>EXPEDICIÓN DE DUPLICADO DE CERTIFICADOS  DE EDUCACIÓN DE TIPO SUPERIOR</t>
  </si>
  <si>
    <t>POR SOLICITUD DE REVALIDACIÓN DE ESTUDIOS DE EDUCACIÓN BÁSICA</t>
  </si>
  <si>
    <t>POR SOLICITUD DE REVALIDACIÓN DE ESTUDIOS DE EDUCACIÓN MEDIA-SUPERIOR</t>
  </si>
  <si>
    <t>POR SOLICITUD DE REVALIDACIÓN DE ESTUDIOS  DE EDUCACIÓN SUPERIOR</t>
  </si>
  <si>
    <t>REVISIÓN DE CERTIFICADOS DE ESTUDIOS, DE EDUCACIÓN BÁSICA Y MEDIA-SUPERIOR</t>
  </si>
  <si>
    <t>POR SOLICITUD DE EQUIVALENCIA DE ESTUDIOS  DE EDUCACION  BÁSICA</t>
  </si>
  <si>
    <t>POR SOLICITUD DE EQUIVALENCIA DE ESTUDIOS DE EDUCACIÓN MEDIA-SUPERIOR</t>
  </si>
  <si>
    <t>POR SOLICITUD DE EQUIVALENCIA DE ESTUDIOS DE EDUCACIÓN SUPERIOR</t>
  </si>
  <si>
    <t>INSPECCIÓN Y VIGILANCIA DE ESTABLECIMIENTOS EDUCATIVOS PARTICULARES, POR ALUMNO INSCRITO, DE EDUCACIÓN SECUNDARIA</t>
  </si>
  <si>
    <t>INSPECCIÓN Y VIGILANCIA DE ESTABLECIMIENTOS EDUCATIVOS PARTICULARES, POR ALUMNO INSCRITO, DE EDUCACIÓN PRIMARIA</t>
  </si>
  <si>
    <t>CONSULTAS O CONSTANCIAS DE ARCHIVO</t>
  </si>
  <si>
    <t>POR AUTORIZACIÓN DE PROFESIONES REGISTRO DE CERTIFICADOS DE PROFESIONALES</t>
  </si>
  <si>
    <t>REGISTRO DE DIPLOMAS DE INSTITUCIONES DE EDUCACIÓN SUPERIOR (LES), COLEGIOS Y ASOCIACIONES</t>
  </si>
  <si>
    <t>REGISTRO DE DIPLOMAS Y CONSTANCIAS</t>
  </si>
  <si>
    <t>POR AUTORIZACIÓN, DE PROFESIONES, REEXPEDICIÓN DE AUTORIZACIONES TEMPORALES DE PRÁCTICOS</t>
  </si>
  <si>
    <t>POR AUTORIZACIÓN, DE PROFESIONES, RENOVACIÓN DE PRÁCTICAS</t>
  </si>
  <si>
    <t>POR OTROS SERVICIOS DE EDUCACIÓN, REGISTRO DE DIPLOMAS</t>
  </si>
  <si>
    <t>POR OTROS SERVICIOS DE EDUCACIÓN, EXPEDICIÓN DE DUPLICADO DE CERTIFICADOS DE TERMINACIÓN DE ESTUDIOS</t>
  </si>
  <si>
    <t>POR OTROS SERVICIOS DE EDUCACIÓN, CONSTANCIAS DE ESTUDIOS DE NIVEL PRIMARIA</t>
  </si>
  <si>
    <t>POR OTROS SERVICIOS DE EDUCACIÓN, COTEJO</t>
  </si>
  <si>
    <t>POR OTROS SERVICIOS DE EDUCACIÓN, LEGALIZACIÓN</t>
  </si>
  <si>
    <t>POR LA VENTA DE PAPELERÍA OFICIAL DE LA SECRETARÍA DE EDUCACIÓN, EXPEDIENTE ACADÉMICO</t>
  </si>
  <si>
    <t>POR LA VENTA DE PAPELERÍA OFICIAL DE LA SECRETARÍA DE EDUCACIÓN, TARJETAS KARDEX</t>
  </si>
  <si>
    <t>OTROS SERVICIOS</t>
  </si>
  <si>
    <t>POR LA EXPEDICIÓN DE CERTIFICADOS DE NO INHABILITACIÓN</t>
  </si>
  <si>
    <t>OTROS DERECHOS ESTATALES Y MUNICIPALES</t>
  </si>
  <si>
    <t>SERVICIOS DE PROTECCIÓN CIVIL</t>
  </si>
  <si>
    <t>CUANDO SE SOLICITE SERVICIOS DE SUPERVISIÓN, APOYO Y VIGILANCIA POR PARTE DE LA COORDINACIÓN, DURANTE EL DESARROLLO EN LOS EVENTOS.</t>
  </si>
  <si>
    <t>POR EL SERVICIO DE REGISTRO DE CONSULTORES EN MATERIA DE PROTECCIÓN CIVIL</t>
  </si>
  <si>
    <t>POR LA RENOVACIÓN ANUAL DE REGISTRO DE CONSULTORES EN MATERIA DE PROTECCIÓN CIVIL</t>
  </si>
  <si>
    <t xml:space="preserve">POR EL REGISTRO DE CAPACITADORES EN MATERIA DE PROTECCIÓN CIVIL </t>
  </si>
  <si>
    <t>POR LA EXPEDICIÓN DE DICTÁMENES DE NO RIESGO</t>
  </si>
  <si>
    <t>POR LA EXPEDICIÓN DE DICTÁMENES DE FACTIBILIDAD PARA LA CONSTRUCCIÓN DE GASERAS, ESTACIONES DE CARBURACIÓN Y ESTACIONES DE SERVICIO DE GASOLINERAS</t>
  </si>
  <si>
    <t>POR LA EXPEDICIÓN DE DICTÁMENES U OFICIOS DE FACTIBILIDAD PARA LA CONSTRUCCIÓN DE FRACCIONAMIENTOS, CENTROS COMERCIALES Y EDIFICIOS</t>
  </si>
  <si>
    <t>POR LA ELABORACIÓN DE ESTUDIOS DE RIESGO Y VULNERABILIDAD EN MATERIA DE PROTECCIÓN CIVIL</t>
  </si>
  <si>
    <t xml:space="preserve">POR RENOVACIÓN ANUAL DEL REGISTRO DE CAPACITADORES EN MATERIA DE PROTECCIÓN CIVIL </t>
  </si>
  <si>
    <t xml:space="preserve">POR EXPEDICIÓN DE CONSTANCIA DE CUMPLIMIENTO DE LA NORMA EN MATERIA DE RIESGO </t>
  </si>
  <si>
    <t>POR EL SERVICIO DE CAPACITACIÓN EN MATERIA DE PROTECCIÓN CIVIL AL SECTOR PRIVADO, CON DURACIÓN DE MÁS DE 4 HORAS, HASTA 8 HORAS MÁXIMO</t>
  </si>
  <si>
    <t>POR SERVICIO DE CAPACIDAD EN MATERIA DE PROTECCIÓN CIVIL 8 HORAS</t>
  </si>
  <si>
    <t>POR LA VISITA DE INSPECCIÓN Y VERIFICACIÓN AL ESTABLECIMIENTO Y/O INSTALACIÓN</t>
  </si>
  <si>
    <t>POR LA EVALUACIÓN DE SIMULACRO A ESTABLECIMIENTO Y/O INSTALACIÓN</t>
  </si>
  <si>
    <t>POR LA REALIZACIÓN DE TRÁMITES PARA OBTENCIÓN REGISTRO</t>
  </si>
  <si>
    <t>POR SERVICIO DE EVALUACIÓN DE PROGRAMA ESPECÍFICO DE PROTECCIÓN CIVIL</t>
  </si>
  <si>
    <t>SERVICIOS DE TRANSITO</t>
  </si>
  <si>
    <t>CERTIFICADO DE NO INFRACCIÓN</t>
  </si>
  <si>
    <t>PERMISO PARA CIRCULAR CON ADITAMENTOS (POLARIZADO)</t>
  </si>
  <si>
    <t xml:space="preserve">APLICACIÓN DE EXAMEN DE CONOCIMIENTOS PARA LA OBTENCIÓN DE LA LICENCIA DE CONDUCIR  </t>
  </si>
  <si>
    <t>APLICACIÓN DE EXAMEN MÉDICO PARA LA OBTENCIÓN O RENOVACIÓN DE LICENCIA DE CONDUCIR</t>
  </si>
  <si>
    <t>CERTIFICACIÓN DE CONVENIO DE HECHO DE TRÁNSITO</t>
  </si>
  <si>
    <t>SERVICIOS DE CATASTRO</t>
  </si>
  <si>
    <t>EXPEDICIÓN DE PLANOS CATASTRALES</t>
  </si>
  <si>
    <t>LEVANTAMIENTOS TOPOGRÁFICOS</t>
  </si>
  <si>
    <t>DETERMINACIÓN UBICACIÓN FÍSICA DE LOS PREDIOS</t>
  </si>
  <si>
    <t>ELABORACIÓN DE AVALÚOS</t>
  </si>
  <si>
    <t>INSPECCIONES OCULARES DE PREDIOS URBANOS Y RÚSTICOS PARA VERIFICAR INFORMACIÓN CATASTRAL</t>
  </si>
  <si>
    <t>REESTRUCTURACIÓN DE CUENTAS CATASTRALES</t>
  </si>
  <si>
    <t>DESGLOSE DE PREDIOS Y VALUACIÓN CORRESPONDIENTE</t>
  </si>
  <si>
    <t xml:space="preserve">POR INSCRIPCIÓN O REGISTRO DE PREDIOS IGNORADOS </t>
  </si>
  <si>
    <t>POR AUTORIZACIÓN E INSCRIPCIÓN DE PERITOS VALUADORES DE BIENES INMUEBLES</t>
  </si>
  <si>
    <t>CERTIFICACIONES CATASTRALES Y CERTIFICACIONES CATASTRALES ELECTRÓNICAS</t>
  </si>
  <si>
    <t>POR INFORMACIÓN RESPECTO DE LA UBICACIÓN DE PREDIOS EN CARTOGRAFÍA</t>
  </si>
  <si>
    <t>EXPEDICIÓN DE DUPLICADOS DE DOCUMENTOS CATASTRALES</t>
  </si>
  <si>
    <t>MODIFICACIÓN DE DATOS ADMINISTRATIVOS CATASTRALES</t>
  </si>
  <si>
    <t>CÉDULA DE ACTUALIZACIÓN DE PREDIOS RÚSTICOS</t>
  </si>
  <si>
    <t>REVISIÓN DE AVISO (TRASLADO DOMINIO PREDIO RÚSTICO)</t>
  </si>
  <si>
    <t>REVISIÓN DE AVISO Y/O CANCELACIÓN (TRASLADO DE DOMINIO POR PREDIO RÚSTICO)</t>
  </si>
  <si>
    <t>AVISO ACLARATORIO DE PREDIO RÚSTICO O URBANO</t>
  </si>
  <si>
    <t>LEVANTAMIENTOS AERO FOTOGRAMÉTRICOS Y OTROS SERVICIOS DE ALTA PRECISIÓN</t>
  </si>
  <si>
    <t>POR LA UBICACIÓN CARTOGRÁFICA PARA LA ASIGNACIÓN CORRECTA DE CLAVE CATASTRAL</t>
  </si>
  <si>
    <t>UBICACIÓN CARTOGRÁFICA POR CAMBIO DE LOCALIDAD</t>
  </si>
  <si>
    <t xml:space="preserve">POR SERVICIOS OFICIALES DIVERSOS </t>
  </si>
  <si>
    <t xml:space="preserve">LEGALIZACIÓN DE TÍTULOS, PLANES DE ESTUDIO Y CERTIFICADOS </t>
  </si>
  <si>
    <t>POR CADA COPIA CERTIFICADA, POR REPOSICIÓN DE DOCUMENTOS DE LAS DIFERENTES DEPENDENCIAS OFICIALES POR LA REPRODUCCIÓN DE INFORMACIÓN</t>
  </si>
  <si>
    <t>OTROS SERVICIOS OFICIALES DIVERSOS</t>
  </si>
  <si>
    <t>LEGALIZACIÓN DE PLANES DE ESTUDIO EXPEDIDOS POR LA UNIVERSIDAD MICHOACANA A ESTUDIANTES EXTRANJEROS</t>
  </si>
  <si>
    <t>LEGALIZACIÓN DE CERTIFICADOS DE ESTUDIO, BOLETAS DE CALIFICACIONES, CONSTANCIAS DE ESTUDIO, ACTAS DE ESTADO CIVIL, EXHORTOS, FIRMAS DE FEDATARIOS Y FUNCIONARIOS PÚBLICOS Y OTROS DOCUMENTOS OFICIALES</t>
  </si>
  <si>
    <t>APOSTILLAS DE TÍTULOS PROFESIONALES Y OTROS DOCUMENTOS EN PERGAMINO</t>
  </si>
  <si>
    <t>APOSTILLAS DE PLANES DE ESTUDIOS</t>
  </si>
  <si>
    <t>APOSTILLAS DE CERTIFICADOS DE ESTUDIO, ACTAS DEL REGISTRO CIVIL, EXHORTOS, FIRMAS DE FEDATARIOS Y FUNCIONARIOS PÚBLICOS Y OTROS DOCUMENTOS OFICIALES</t>
  </si>
  <si>
    <t>POR CADA CERTIFICACIÓN DE EXPEDIENTES A CARGO DE DIFERENTES DEPENDENCIAS</t>
  </si>
  <si>
    <t>DERECHOS POR SERVICIOS OFICIALES DIVERSOS ENVIADOS DOMICILIO O CORREO</t>
  </si>
  <si>
    <t>SUBSIDIOS DERECHOS PRESTACIÓN DE SERVICIOS</t>
  </si>
  <si>
    <t>SUBSIDIO 10% EN EL PAGO REFRENDO FRACCIÓN II INCISOS A B C D Y E ARTÍCULO 20</t>
  </si>
  <si>
    <t>POR LA INSCRIPCIÓN O RENOVACIÓN AL PADRÓN DE CONTRATISTAS</t>
  </si>
  <si>
    <t>PERMISO PARA CONSTRUIR O MODIFICAR ACCESOS, CRUZAMIENTOS E INSTALACIONES MARGINALES EN EL DERECHO DE VÍA DE CAMINOS Y PUENTES ESTATALES</t>
  </si>
  <si>
    <t>PERMISO PARA CONSTRUIR O ADMINISTRAR, EN SU CASO, PARADORES EN VÍAS DE COMUNICACIÓN TERRESTRES</t>
  </si>
  <si>
    <t>PERMISO PARA INSTALAR ANUNCIOS Y SEÑALES PUBLICITARIAS, DE INFORMACIÓN O COMUNICACIÓN</t>
  </si>
  <si>
    <t>PERMISO PARA CONSTRUIR, MODIFICAR O AMPLIAR OBRAS ASENTADAS EN EL DERECHO DE VÍA DE CAMINOS Y PUENTES ESTATALES</t>
  </si>
  <si>
    <t>CONSTANCIA DE VERIFICACIÓN DE JURISDICCIÓN DE DERECHO DE VÍA EN TRÁMITES JUDICIALES PARA SUPLIR TÍTULO DE DOMINIO, DELIMITACIÓN Y RECTIFICACIÓN DE MEDIDAS</t>
  </si>
  <si>
    <t>REVISIÓN DE PLANOS Y SUPERVISIÓN DE OBRA LOS PERMISOS PARA CONSTRUIR O MODIFICAR ACCESOS, EN EL DERECHO DE VÍA DE CAMINOS Y PUENTES ESTATALES</t>
  </si>
  <si>
    <t>AUTORIZACIÓN PARA CAMBIO LEYENDA O FIGURA EN ANUNCIO</t>
  </si>
  <si>
    <t>INSCRIPCIÓN REGISTRO ÚNICO VEHÍCULOS EXTRANJEROS</t>
  </si>
  <si>
    <t>DIVERSOS DERECHOS</t>
  </si>
  <si>
    <t>DIVERSOS DERECHOS (EXÁMENES DE CERTIFICACIÓN)</t>
  </si>
  <si>
    <t>ACCESORIOS</t>
  </si>
  <si>
    <t>RECARGOS</t>
  </si>
  <si>
    <t>CONDONACIÓN DE RECARGOS POR RENOVACION O REFRENDO ANUAL DE CONCESIONES DE SERVICIO PÚBLICO DE AUTOTRANSPORTE URBANO Y FORANEO AL 100% POR EL BUEN FIN</t>
  </si>
  <si>
    <t>CONDONACIÓN DE RECARGOS REFRENDO ANUAL DE CALCOMANÍAS  SERVICIO PÚBLICO AL 100% POR EL BUEN FIN</t>
  </si>
  <si>
    <t>ACTUALIZACIÓN DERECHOS</t>
  </si>
  <si>
    <t>CONDONACIONES ACCESORIOS DERECHOS</t>
  </si>
  <si>
    <t>PRODUCTOS</t>
  </si>
  <si>
    <t>PRODUCTOS DE TIPO CORRIENTE</t>
  </si>
  <si>
    <t>OTROS PRODUCTOS DE TIPO CORRIENTE</t>
  </si>
  <si>
    <t>VENTA DE PUBLICACIONES PERIÓDICO OFICIAL Y OTRAS PUBLICACIONES OFICIALES</t>
  </si>
  <si>
    <t>SUMINISTRO DE CALCOMANÍAS U HOLOGRAMAS Y CERTIFICADOS PARA VERIFICACIÓN VEHICULAR DE EMISIÓN DE CONTAMINANTES</t>
  </si>
  <si>
    <t>VENTA DE IMPRESOS Y PAPELES OFICIALES</t>
  </si>
  <si>
    <t>OTROS PRODUCTOS</t>
  </si>
  <si>
    <t>RENDIMIENTOS E INTERESES DE CAPITAL Y VALORES ESTATAL</t>
  </si>
  <si>
    <t>RENDIMIENTOS DE INGRESOS DE FUENTES LOCALES</t>
  </si>
  <si>
    <t>RENDIMIENTOS DE APORTACIONES MUNICIPALES</t>
  </si>
  <si>
    <t>RENDIMIENTOS DE APORTACIÓN DE BENEFICIARIOS</t>
  </si>
  <si>
    <t>RENDIMIENTOS DE INGRESOS LOCALES ETIQUETADOS</t>
  </si>
  <si>
    <t>RENDIMIENTOS 3 MILLAR OBRAS, 7 MILLAR ELABORACION/PRY Y 5 MILL INSP/VIG</t>
  </si>
  <si>
    <t>RENDIMIENTOS E INTERESES DE CAPITAL Y VALORES FEDERAL</t>
  </si>
  <si>
    <t>RENDIMIENTOS FONDO GENERAL DE PARTICIPACIONES</t>
  </si>
  <si>
    <t>RENDIMIENTOS FONDO DE FOMENTO MUNICIPAL</t>
  </si>
  <si>
    <t>RENDIMIENTOS INCENTIVOS DE COORDINACIÓN</t>
  </si>
  <si>
    <t>RENDIMIENTOS FONDO APORTACIONES FORTALECIMIENTO ENTIDES FEDERATIVAS</t>
  </si>
  <si>
    <t>RENDIMIENTOS FINANCIAMIENTO Y/O EMPRÉSTITO</t>
  </si>
  <si>
    <t>RENDIMIENTOS EMPRÉSTITO CORTO PLAZO 1,150 MDP</t>
  </si>
  <si>
    <t>APROVECHAMIENTOS</t>
  </si>
  <si>
    <t>MULTAS</t>
  </si>
  <si>
    <t xml:space="preserve">MULTAS POR INFRACCIONES SEÑALADAS EN LA LEY DE TRÁNSITO Y VIALIDAD DEL ESTADO DE MICHOACÁN DE OCAMPO Y SU REGLAMENTO </t>
  </si>
  <si>
    <t xml:space="preserve">MULTAS POR INFRACCIONES SEÑALADAS EN LA LEY DE COMUNICACIONES Y TRANSPORTES DEL ESTADO Y SU REGLAMENTO </t>
  </si>
  <si>
    <t>MULTAS POR INFRACCIONES A OTRAS DISPOSICIONES ESTATALES FISCALES Y NO FISCALES</t>
  </si>
  <si>
    <t>FISCALES Y NO FISCALES</t>
  </si>
  <si>
    <t xml:space="preserve">INDEMNIZACIONES DE CHEQUES DEVUELTOS POR INSTITUCIONES BANCARIAS </t>
  </si>
  <si>
    <t>FIANZAS EFECTIVAS A FAVOR DEL ERARIO</t>
  </si>
  <si>
    <t>REINTEGROS</t>
  </si>
  <si>
    <t xml:space="preserve">REINTEGROS POR RESPONSABILIDADES </t>
  </si>
  <si>
    <t>APROVECHAMIENTO PROVENIENTE DE OBRA PUBLICA</t>
  </si>
  <si>
    <t>APORTACIÓN COBAEM TUS HIJOS NO ESTÁN SOLOS ESTAMOS CUIDANDO</t>
  </si>
  <si>
    <t xml:space="preserve">OTROS APROVECHAMIENTOS </t>
  </si>
  <si>
    <t>RECARGOS DE APROVECHAMIENTOS</t>
  </si>
  <si>
    <t xml:space="preserve">INCENTIVOS POR ADMINISTRACIÓN DE IMPUESTOS MUNICIPALES COORDINADOS </t>
  </si>
  <si>
    <t>RECUPERACIÓN PRIMAS DE SEGURO SINIESTROS DE VEHÍCULOS</t>
  </si>
  <si>
    <t>ARRENDAMIENTO Y EXPLOTACIÓN DE BIENES MUEBLES</t>
  </si>
  <si>
    <t>ARRENDAMIENTO Y EXPLOTACIÓN DE BIENES INMUEBLES</t>
  </si>
  <si>
    <t xml:space="preserve">RETRIBUCIÓN SANTANDER </t>
  </si>
  <si>
    <t>BECAS TERNIUM 2023</t>
  </si>
  <si>
    <t>ARRENDAMIENTO DEL FESTIVAL DE MICHOACÁN 2024</t>
  </si>
  <si>
    <t>DONATIVOS, SUBSIDIOS E INDEMNIZACIONES</t>
  </si>
  <si>
    <t>RECUPERACIÓN DE COSTOS DE BASES Y LICITACIONES</t>
  </si>
  <si>
    <t>RECUPERACIÓN DE COSTOS DE CONCURSOS DE OBRAS</t>
  </si>
  <si>
    <t>CUOTAS DE RECUPERACIÓN CENTROS DE COMERCIALIZACIÓN</t>
  </si>
  <si>
    <t>INSCRIPCIONES A TALLERES CULTURALES EN LA CASA DE CULTURA</t>
  </si>
  <si>
    <t>OTROS APROVECHAMIENTOS</t>
  </si>
  <si>
    <t>COPIA SIMPLE</t>
  </si>
  <si>
    <t>COPIA CERTIFICADA</t>
  </si>
  <si>
    <t>CUOTA POR ADJUDICACION DIRECTA</t>
  </si>
  <si>
    <t>FIDEICOMISO  DE IMPULSO Y DESARROLLO PARA EL ESTADO</t>
  </si>
  <si>
    <t>APROVECHAMIENTOS PATRIMONIALES</t>
  </si>
  <si>
    <t>RECUPERACIÓN DE PATRIMONIO FIDEICOMITIDO POR LIQUIDACIÓN DE FIDEICOMISOS</t>
  </si>
  <si>
    <t xml:space="preserve">ENAJENACIÓN DE BIENES MUEBLES E INMUEBLES </t>
  </si>
  <si>
    <t>INGRESO POR VENTA DE BIENES Y SERVICIOS</t>
  </si>
  <si>
    <t>SERVICIOS DE ORGANISMOS DESCENTRALIZADOS</t>
  </si>
  <si>
    <t>VENTA DE ENERGÍA ELÉCTRICA</t>
  </si>
  <si>
    <t>PARTICIPACIONES, APORTACIONES, CONVENIOS, INCENTIVOS</t>
  </si>
  <si>
    <t>PARTICIPACIONES Y OTRAS PARTICIPACIONES</t>
  </si>
  <si>
    <t>PARTICIPACIONES EN RECURSOS FEDERALES</t>
  </si>
  <si>
    <t xml:space="preserve">FONDO GENERAL DE PARTICIPACIONES </t>
  </si>
  <si>
    <t xml:space="preserve">FONDO DE FOMENTO MUNICIPAL </t>
  </si>
  <si>
    <t>PARTICIPACIÓN DEL 100% DEL IMPUESTO SOBRE LA RENTA PAGADO A LA SHCP, CONFORME A LO DISPUESTO POR EL ARTÍCULO 3-B DE LA LEY DE COORDINACIÓN FISCAL</t>
  </si>
  <si>
    <t xml:space="preserve">FONDO DE COMPENSACIÓN POR INCREMENTO EN EXENCIÓN DEL IMPUESTO SOBRE AUTOMÓVILES NUEVOS </t>
  </si>
  <si>
    <t xml:space="preserve">IMPUESTO ESPECIAL SOBRE PRODUCCIÓN Y SERVICIOS </t>
  </si>
  <si>
    <t xml:space="preserve">INCENTIVOS POR LA ADMINISTRACIÓN DEL IMPUESTO SOBRE AUTOMÓVILES NUEVOS </t>
  </si>
  <si>
    <t xml:space="preserve">FONDO DE FISCALIZACIÓN Y RECAUDACIÓN </t>
  </si>
  <si>
    <t>IMPUESTO ESPECIAL SOBRE PRODUCCIÓN Y SERVICIOS SOBRE LA VENTA DE GASOLINAS Y DIÉSEL</t>
  </si>
  <si>
    <t>OTRAS PARTICIPACIONES</t>
  </si>
  <si>
    <t xml:space="preserve">DERECHOS DE PEAJE  (CAPUFE) </t>
  </si>
  <si>
    <t>APORTACIONES</t>
  </si>
  <si>
    <t xml:space="preserve">PARA LA NÓMINA EDUCATIVA Y GASTO OPERATIVO </t>
  </si>
  <si>
    <t>SERVICIOS PERSONALES</t>
  </si>
  <si>
    <t>OTROS GASTOS CORRIENTES</t>
  </si>
  <si>
    <t>GASTOS DE OPERACIÓN</t>
  </si>
  <si>
    <t>PARA LA NÓMINA DE SALUD</t>
  </si>
  <si>
    <t>FONDO DE APORTACIONES PARA LOS SERVICIOS DE SALUD  (FASSA)</t>
  </si>
  <si>
    <t>DE APORTACIONES MÚLTIPLES</t>
  </si>
  <si>
    <t>PARA ALIMENTACIÓN Y ASISTENCIA SOCIAL</t>
  </si>
  <si>
    <t>PARA INFRAESTRUCTURA DE EDUCACIÓN BÁSICA</t>
  </si>
  <si>
    <t>PARA INFRAESTRUCTURA DE EDUCACIÓN MEDIA SUPERIOR</t>
  </si>
  <si>
    <t>PARA INFRAESTRUCTURA DE EDUCACIÓN SUPERIOR</t>
  </si>
  <si>
    <t>REMANENTES FAM</t>
  </si>
  <si>
    <t>APORTACIONES FEDERALES PARA EDUCACIÓN TECNOLÓGICA Y DE ADULTOS</t>
  </si>
  <si>
    <t>EDUCACIÓN TECNOLÓGICA</t>
  </si>
  <si>
    <t>APORTACIONES DE FORTALECIMIENTO</t>
  </si>
  <si>
    <t>FONDO DE APORTACIONES PARA LA SEGURIDAD PÚBLICA DE LOS ESTADOS Y DEL DF (FASP)</t>
  </si>
  <si>
    <t>FONDO DE APORTACIONES PARA EL FORTALECIMIENTO DE LAS ENTIDADES FEDERATIVAS  (FAFEF)</t>
  </si>
  <si>
    <t>APORTACIONES PARA LA INFRESTRUCTURA SOCIAL</t>
  </si>
  <si>
    <t>PARA LA INFRAESTRUCTURA SOCIAL MUNICIPAL</t>
  </si>
  <si>
    <t xml:space="preserve">PARA LA INFRAESTRUCTURA SOCIAL ESTATAL </t>
  </si>
  <si>
    <t>FONDO DE APORTACIONES PARA EL FORTALECIMIENTO DE LOS MUNICIPIOS Y DE LAS DEMARCACIONES TERRITORIALES DEL DISTRITO FEDERAL  (FORTAMUN)</t>
  </si>
  <si>
    <t>PARA EL FORTALECIMIENTO DE LOS MUNICIPIOS</t>
  </si>
  <si>
    <t>CONVENIOS</t>
  </si>
  <si>
    <t>TRANSFERENCIAS FEDERALES POR CONVENIO EN MATERIA DE EDUCACION</t>
  </si>
  <si>
    <t>COLEGIO DE BACHILLERES DEL ESTADO DE MICHOACÁN</t>
  </si>
  <si>
    <t>COLEGIO DE ESTUDIOS CIENTÍFICOS Y TECNOLÓGICOS DEL ESTADO DE MICHOACÁN</t>
  </si>
  <si>
    <t>INSTITUTO DE CAPACITACIÓN PARA EL TRABAJO DEL ESTADO DE MICHOACÁN</t>
  </si>
  <si>
    <t xml:space="preserve">UNIVERSIDAD DE LA CIÉNEGA DEL ESTADO DE MICHOACÁN </t>
  </si>
  <si>
    <t>UNIVERSIDAD INTERCULTURAL INDÍGENA DEL ESTADO DE MICHOACÁN</t>
  </si>
  <si>
    <t>UNIVERSIDAD MICHOACANA DE SAN NICOLÁS DE HIDALGO (SUBSIDIO FEDERAL)</t>
  </si>
  <si>
    <t>UNIVERSIDAD POLITÉCNICA DE URUAPAN</t>
  </si>
  <si>
    <t>UNIVERSIDAD TECNOLÓGICA DE MORELIA</t>
  </si>
  <si>
    <t>APOYO FINANCIERO TELEBACHILLERATO COMUNITARIO</t>
  </si>
  <si>
    <t>UNIVERSIDAD POLITÉCNICA DE LÁZARO CÁRDENAS</t>
  </si>
  <si>
    <t>UNIVERSIDAD TECNOLÓGICA DE ORIENTE</t>
  </si>
  <si>
    <t xml:space="preserve">APOYO PARA LA LÍNEA DE ACCIÓN DE ACTIVACIÓN FÍSICA "PONTE PILA" </t>
  </si>
  <si>
    <t>PROGRAMA NACIONAL DE INGLES</t>
  </si>
  <si>
    <t>PROGRAMA EXPANSIÓN DE LA EDUCACIÓN INICIAL S312</t>
  </si>
  <si>
    <t>PROGRAMA DE FORTALECIMIENTO DE LOS SERVICIOS DE EDUCACIÓN ESPECIAL (S295)</t>
  </si>
  <si>
    <t>FORTALECIMIENTO A LA EXCELENCIA EDUCATIVA</t>
  </si>
  <si>
    <t>PROGRAMA PARA EL DESARROLLO PROFESIONAL DOCENTE PARA EDUCACIÓN BÁSICA SEE</t>
  </si>
  <si>
    <t>PROG EXP DE LA EDU MEDIA SUP/SUP (U079) IT</t>
  </si>
  <si>
    <t>APOYO FINANCIERO EXTRAORDINARIO NO REGULARIZABLE DEL PROGRAMA PRESUPUESTARIO U080, APOYOS A CENTROS Y ORGANIZACIONES DE EDUCACIÓN CORRESPONDIENTE A LA QUINCENA 06-24</t>
  </si>
  <si>
    <t>TRANSFERENCIAS FEDERALES POR CONVENIO EN MATERIA DE SALUD</t>
  </si>
  <si>
    <t>PROG FORTALECIMIENTO A LA ATENCION MEDICA</t>
  </si>
  <si>
    <t>CRESCA-CONADIC</t>
  </si>
  <si>
    <t>PROGRAMA IMSS BIENESTAR PRESTACIÓN GRATUITA</t>
  </si>
  <si>
    <t>TRANSFERENCIAS FEDERALES POR CONVENIO EN MATERIA HIDRÁULICA</t>
  </si>
  <si>
    <t>REHABILITACION DE DISTRITOS DE RIEGO</t>
  </si>
  <si>
    <t>EQUIPAMIENTO DE DISTRITOS DE RIEGO</t>
  </si>
  <si>
    <t>TECNIFICACION DE DISTRITOS DE RIEGO</t>
  </si>
  <si>
    <t>PROAGUA</t>
  </si>
  <si>
    <t>TRANSFERENCIAS FEDERALES POR CONVENIO EN MATERIA DE DESARROLLO URBANO</t>
  </si>
  <si>
    <t>CONSERV TORRE TEMPLO DE CAPUCHINAS CENTRO MORELIA</t>
  </si>
  <si>
    <t>TRANSFERENCIAS FEDERALES POR CONVENIO EN MATERIA ATENCIÓN</t>
  </si>
  <si>
    <t>COMISION DE BUSQUEDA DE PERSONAS DEL ESTADO DE MICHOACAN</t>
  </si>
  <si>
    <t>CENTRO EXTERNO DE ATENCIÒN</t>
  </si>
  <si>
    <t>PROYECTO REFUGIO ERENDIRA 2023</t>
  </si>
  <si>
    <t>PROGRAMA DE ATENCIÒN INTEGRAL PARA EL BIENESTAR DE LAS MUJERES (PAIBIM)</t>
  </si>
  <si>
    <t>MUJERES/AVGM/MICH/003</t>
  </si>
  <si>
    <t>CENTRO EXTERNO ATENCIÓN URUAPAN MICHOACÁN</t>
  </si>
  <si>
    <t>REFUGIOS PROTECCION INTEGRAL MUJERES PARA URUAPAN</t>
  </si>
  <si>
    <t>TRANSFERENCIAS FEDERALES POR CONVENIO EN MATERIA DE SEGURIDAD PUBLICA</t>
  </si>
  <si>
    <t xml:space="preserve">FONDO PARA EL FORTALECIMIENTO DE LAS INSTITUCIONES DE SEGURIDAD PUBLICA (FOFISP) </t>
  </si>
  <si>
    <t>SOCORRO DE LEY</t>
  </si>
  <si>
    <t>TRANSFERENCIAS FEDERALES POR CONVENIO EN MATERIA DE DESARROLLO DE REGION</t>
  </si>
  <si>
    <t>APOYO A INSTITUCIONES ESTATALES DE CULTURA</t>
  </si>
  <si>
    <t>TRANSFERENCIAS FEDERALES POR CONVENIO EN MATERIA DE ARMONIZACION</t>
  </si>
  <si>
    <t xml:space="preserve"> ARMONIZACION CONTABLE</t>
  </si>
  <si>
    <t>TRANSFERENCIAS FEDERALES POR CONVENIO EN MATERIA DE DIVERSA MATERIA</t>
  </si>
  <si>
    <t>PROGRAMA DE REGISTRO E IDENTIFICACIÓN DE  POBLACIÓN  FORTA REGISTRO  CIVIL</t>
  </si>
  <si>
    <t xml:space="preserve">PROYECTO EJECUTIVO DE MODERNIZACIÓN INTEGRAL (PEMI) DEL GOBIERNO DEL ESTADO DE MICHOACAN DE OCAMPO </t>
  </si>
  <si>
    <t>PROGRAMA DE APOYOS PARA EL DESARROLLO FORESTAL SUSTENTABLE CONAFOR</t>
  </si>
  <si>
    <t>REG VEHIC USADOS  PROCEDENCIA EXTRANJERA 2022</t>
  </si>
  <si>
    <t>PROYECTO CULTURAL "FESTIVAL DE PIREKUAS Y DANZAS"</t>
  </si>
  <si>
    <t xml:space="preserve">INCENTIVOS DERIVADOS DE LA COLABORACIÓN FISCAL </t>
  </si>
  <si>
    <t xml:space="preserve"> INCENTIVOS POR MULTAS FISCALES FEDERALES </t>
  </si>
  <si>
    <t>INCENTIVO DE CINCO AL MILLAR</t>
  </si>
  <si>
    <t>INCENTIVOS POR LA ADMINISTRACIÓN ISR POR ENAJENACIÓN DE INMUEBLES</t>
  </si>
  <si>
    <t>ISR ENAJENACIÓN TERRENOS Y CONSTITUCIÓN ARTICULO 126</t>
  </si>
  <si>
    <t>INCENTIVOS POR LA ADMINISTRACIÓN DE MULTAS FEDERALES NO FISCAL</t>
  </si>
  <si>
    <t>INCENTIVOS POR LA ADMINSTRACION ZONA FEDERAL MARÍTIMO TERRESTRE</t>
  </si>
  <si>
    <t>INCENTIVOS POR COMPENSACIÓN REPECOS Y RÉGIMEN INTERMEDIOS</t>
  </si>
  <si>
    <t>INCENTIVOS POR ACTOS DE FISCALIZACIÓN CONCURRENTE DE  CONTRIBUCIONES IVA</t>
  </si>
  <si>
    <t>INCENTIVOS POR ACTOS DE FISCALIZACIÓN CONCURRENTE CONTRIBUCIONES ISR</t>
  </si>
  <si>
    <t>INCENTIVOS POR VIGILANCIA DEL CUMPLIMIENTO OBLIGACIONES FISCALES IEPS</t>
  </si>
  <si>
    <t>INCENTIVOS POR ACTOS DE FISCALIZACIÓN CONCURRENTE IVA</t>
  </si>
  <si>
    <t>INCENTIVOS POR ACTOS DE FISCALIZACIÓN CONCURRENTE ISR</t>
  </si>
  <si>
    <t>INCENTIVOS POR ACTOS DE FISCALIZACIÓN CONCURRENTE IEPS</t>
  </si>
  <si>
    <t>INCENTIVOS POR ACTOS DE FISCALIZACIÓN CUMPLIMIENTO DE  OBLIGACIONES ADUANERAS</t>
  </si>
  <si>
    <t>INCENTIVOS POR CRÉDITOS FISCALES DE LA FEDERACIÓN</t>
  </si>
  <si>
    <t>OTROS INGRESOS Y BENEFICIOS VARIOS</t>
  </si>
  <si>
    <t>VIVEROS FRUTÍCOLAS (SECRETARIA DESARROLLO AGROPECUARIO)</t>
  </si>
  <si>
    <t>REDONDEO DE INGRESOS</t>
  </si>
  <si>
    <t>INGRESOS PROPIOS RECAUDADOS POR LAS DEPENDENCIAS</t>
  </si>
  <si>
    <t>INGRESOS PROPIOS SECRETARÍA DE SEGURIDAD PÚBLICA</t>
  </si>
  <si>
    <t>INGRESOS PROPIOS SECRETARÍA DE CULTURA</t>
  </si>
  <si>
    <t>ENDEUDAMIENTO INTERNO</t>
  </si>
  <si>
    <t>REFINANCIAMIENTO Y/O EMPRÉSTITO</t>
  </si>
  <si>
    <t xml:space="preserve">  DEL 1o  DE ENERO AL 30 DE SEPTIEMBRE DEL AÑO 2025</t>
  </si>
  <si>
    <t>POR EL ESTUDIO PARA DETERMINAR LA LEGALIDAD DE INSCRIBIR EN EL REGISTRO ESTATAL DE PRESTADORES DE SERVICIOS DE SEGURIDAD PRIVADA</t>
  </si>
  <si>
    <t>INCENTIVOS POR USAR MEDIOS ELECTRÓNICOS DE PAGO</t>
  </si>
  <si>
    <t>APORTACION DE MUNICIPIOS FORTAPAZ</t>
  </si>
  <si>
    <t>GOBIERNO DE  MICHOACAN/CONVENIO SANAS</t>
  </si>
  <si>
    <t>PROGRAMA NACIONAL RECONSTRUCCION TEMPLO NTRA SRA DE LA ASUNCION</t>
  </si>
  <si>
    <t>ESTABLECIMIENTO MODULOS PRODUCCION  ALIMENTOS SANOS Y NUTRITIVOS</t>
  </si>
  <si>
    <t>PROGRAMA DE APOYO PARA REFUGIOS ESPECIALIZADOS PARA MUJERES VÍCTIMAS DE VIOLENCIA DE GENERO, SUS HIJAS E HIJOS PARA EL EJERCICIO FISCAL 2025 CON NUMERO R-2025-040</t>
  </si>
  <si>
    <t>PROGRAMA DE APOYO PARA REFUGIOS ESPECIALIZADOS PARA MUJERES VÍCTIMAS DE VIOLENCIA DE GENERO, SUS HIJAS E HIJOS PARA EL EJERCICIO FISCAL 2025 CON NUMERO DE FOLIO C-2025-023</t>
  </si>
  <si>
    <t>PARA EL FORTALECIMIENTO PARA LA ATENCIÓN A LAS NIÑAS, NIÑOS Y ADOLESCENTS EN RIESGO , EN EL MUNICIPIO DE MORELIA.</t>
  </si>
  <si>
    <t>FORTALECIMIENTO DEL CENTRO DE JUSTICIA PARA LAS MUJERES EN ZAMORA 2025</t>
  </si>
  <si>
    <t>FORTALECIMIENTO PARA LA ATENCIÓN DE NIÑAS, NIÑOS Y ADOLESCENTES, EN EL CENTRO DE ASISTENCIA INFANTIL COMUNITARIO (CAI PROTEGIENDO CORAZONES EN EL MUNICIPIO DE TINGUINDIN MICHOACÁN, 2025.)</t>
  </si>
  <si>
    <t>CENTRO DE ASISTENCIA SOCIAL PARA NIÑAS, NIÑOS Y ADOLESCENTES MIGRANTES NO ACOMPAÑADOS 2025</t>
  </si>
  <si>
    <t xml:space="preserve">ATENCIÓN A PERSONAS CON DISCAPACIDAD, ADQUISICIÓN Y DONACIÓN DE SILLAS DE RUEDAS PARA PERSONAS CON DISCAPACIDAD DEL ESTADO DE MICHOACÁN </t>
  </si>
  <si>
    <t>ATENCIÓN A PERSONAS CON DISCAPACIDAD, EQUIPAMIENTO PARA CREE, CRI Y UBR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</si>
</sst>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1" x14ac:knownFonts="1">
    <font>
      <sz val="11"/>
      <color theme="1"/>
      <name val="Calibri"/>
      <family val="2"/>
      <scheme val="minor"/>
    </font>
    <font>
      <sz val="11"/>
      <color theme="1"/>
      <name val="Calibri"/>
      <family val="2"/>
      <scheme val="minor"/>
    </font>
    <font>
      <sz val="9"/>
      <name val="Calibri"/>
      <family val="2"/>
      <scheme val="minor"/>
    </font>
    <font>
      <b/>
      <sz val="9"/>
      <name val="Arial"/>
      <family val="2"/>
    </font>
    <font>
      <sz val="9"/>
      <color theme="1"/>
      <name val="Calibri"/>
      <family val="2"/>
      <scheme val="minor"/>
    </font>
    <font>
      <sz val="9"/>
      <name val="Arial"/>
      <family val="2"/>
    </font>
    <font>
      <b/>
      <sz val="9"/>
      <color theme="0"/>
      <name val="Arial"/>
      <family val="2"/>
    </font>
    <font>
      <sz val="9"/>
      <color theme="1"/>
      <name val="Arial"/>
      <family val="2"/>
    </font>
    <font>
      <b/>
      <sz val="9"/>
      <color rgb="FFFFFFFF"/>
      <name val="Arial"/>
      <family val="2"/>
    </font>
    <font>
      <sz val="9"/>
      <color rgb="FF000000"/>
      <name val="Arial"/>
      <family val="2"/>
    </font>
    <font>
      <sz val="9"/>
      <color rgb="FF002060"/>
      <name val="Arial"/>
      <family val="2"/>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rgb="FF80808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2" fillId="0" borderId="0" xfId="0" applyFont="1" applyAlignment="1">
      <alignment vertical="top"/>
    </xf>
    <xf numFmtId="0" fontId="4" fillId="0" borderId="0" xfId="0" applyFont="1" applyAlignment="1">
      <alignment vertical="top"/>
    </xf>
    <xf numFmtId="43" fontId="5" fillId="0" borderId="0" xfId="0" applyNumberFormat="1" applyFont="1" applyAlignment="1">
      <alignment vertical="top"/>
    </xf>
    <xf numFmtId="0" fontId="5" fillId="0" borderId="0" xfId="0" applyFont="1" applyAlignment="1">
      <alignment vertical="top"/>
    </xf>
    <xf numFmtId="0" fontId="6" fillId="4" borderId="3" xfId="0" applyFont="1" applyFill="1" applyBorder="1" applyAlignment="1">
      <alignment vertical="center" wrapText="1"/>
    </xf>
    <xf numFmtId="43" fontId="6" fillId="4" borderId="3" xfId="1" applyFont="1" applyFill="1" applyBorder="1" applyAlignment="1">
      <alignment vertical="center"/>
    </xf>
    <xf numFmtId="2" fontId="6" fillId="4" borderId="3" xfId="1" applyNumberFormat="1" applyFont="1" applyFill="1" applyBorder="1" applyAlignment="1">
      <alignment vertical="center"/>
    </xf>
    <xf numFmtId="0" fontId="7" fillId="0" borderId="1" xfId="0" applyFont="1" applyBorder="1" applyAlignment="1">
      <alignment horizontal="left" vertical="center" wrapText="1"/>
    </xf>
    <xf numFmtId="43" fontId="7" fillId="0" borderId="3" xfId="1" applyFont="1" applyFill="1" applyBorder="1" applyAlignment="1">
      <alignment vertical="center"/>
    </xf>
    <xf numFmtId="43" fontId="5" fillId="0" borderId="3" xfId="0" applyNumberFormat="1" applyFont="1" applyBorder="1" applyAlignment="1">
      <alignment vertical="center"/>
    </xf>
    <xf numFmtId="2" fontId="5" fillId="0" borderId="3" xfId="0" applyNumberFormat="1" applyFont="1" applyBorder="1" applyAlignment="1">
      <alignment vertical="center"/>
    </xf>
    <xf numFmtId="43" fontId="5" fillId="0" borderId="3" xfId="1" applyFont="1" applyFill="1" applyBorder="1" applyAlignment="1">
      <alignment vertical="center"/>
    </xf>
    <xf numFmtId="0" fontId="8" fillId="5" borderId="3" xfId="0" applyFont="1" applyFill="1" applyBorder="1" applyAlignment="1">
      <alignment vertical="center" wrapText="1"/>
    </xf>
    <xf numFmtId="43" fontId="6" fillId="4" borderId="4" xfId="1" applyFont="1" applyFill="1" applyBorder="1" applyAlignment="1">
      <alignment vertical="center"/>
    </xf>
    <xf numFmtId="0" fontId="9" fillId="0" borderId="3" xfId="0" applyFont="1" applyBorder="1" applyAlignment="1">
      <alignment vertical="center" wrapText="1"/>
    </xf>
    <xf numFmtId="43" fontId="7" fillId="0" borderId="4" xfId="1" applyFont="1" applyFill="1" applyBorder="1" applyAlignment="1">
      <alignment vertical="center"/>
    </xf>
    <xf numFmtId="2" fontId="6" fillId="4" borderId="4" xfId="1" applyNumberFormat="1" applyFont="1" applyFill="1" applyBorder="1" applyAlignment="1">
      <alignment vertical="center"/>
    </xf>
    <xf numFmtId="2" fontId="7" fillId="0" borderId="4" xfId="1" applyNumberFormat="1" applyFont="1" applyFill="1" applyBorder="1" applyAlignment="1">
      <alignment vertical="center"/>
    </xf>
    <xf numFmtId="2" fontId="5" fillId="0" borderId="3" xfId="1" applyNumberFormat="1" applyFont="1" applyFill="1" applyBorder="1" applyAlignment="1">
      <alignment vertical="center"/>
    </xf>
    <xf numFmtId="0" fontId="7" fillId="0" borderId="3" xfId="0" applyFont="1" applyBorder="1" applyAlignment="1">
      <alignment vertical="center" wrapText="1"/>
    </xf>
    <xf numFmtId="43" fontId="5" fillId="0" borderId="4" xfId="1" applyFont="1" applyFill="1" applyBorder="1" applyAlignment="1">
      <alignment vertical="center"/>
    </xf>
    <xf numFmtId="2" fontId="5" fillId="0" borderId="4" xfId="1" applyNumberFormat="1" applyFont="1" applyFill="1" applyBorder="1" applyAlignment="1">
      <alignment vertical="center"/>
    </xf>
    <xf numFmtId="0" fontId="8" fillId="5" borderId="5" xfId="0" applyFont="1" applyFill="1" applyBorder="1" applyAlignment="1">
      <alignment vertical="center" wrapText="1"/>
    </xf>
    <xf numFmtId="0" fontId="5" fillId="0" borderId="3" xfId="0" applyFont="1" applyBorder="1" applyAlignment="1">
      <alignment vertical="center" wrapText="1"/>
    </xf>
    <xf numFmtId="0" fontId="6" fillId="4" borderId="6" xfId="0" applyFont="1" applyFill="1" applyBorder="1" applyAlignment="1">
      <alignment vertical="center" wrapText="1"/>
    </xf>
    <xf numFmtId="0" fontId="6" fillId="4" borderId="1" xfId="0" applyFont="1" applyFill="1" applyBorder="1" applyAlignment="1">
      <alignment vertical="center" wrapText="1"/>
    </xf>
    <xf numFmtId="164" fontId="5" fillId="0" borderId="3" xfId="1" applyNumberFormat="1" applyFont="1" applyFill="1" applyBorder="1" applyAlignment="1">
      <alignment vertical="center"/>
    </xf>
    <xf numFmtId="0" fontId="7" fillId="0" borderId="3" xfId="0" applyFont="1" applyBorder="1" applyAlignment="1">
      <alignment horizontal="left" vertical="center" wrapText="1"/>
    </xf>
    <xf numFmtId="2" fontId="7" fillId="0" borderId="3" xfId="1" applyNumberFormat="1" applyFont="1" applyFill="1" applyBorder="1" applyAlignment="1">
      <alignment vertical="center"/>
    </xf>
    <xf numFmtId="0" fontId="9" fillId="0" borderId="3" xfId="0" applyFont="1" applyBorder="1" applyAlignment="1">
      <alignment vertical="center"/>
    </xf>
    <xf numFmtId="0" fontId="6" fillId="4" borderId="2" xfId="0" applyFont="1" applyFill="1" applyBorder="1" applyAlignment="1">
      <alignment vertical="center" wrapText="1"/>
    </xf>
    <xf numFmtId="2" fontId="5" fillId="0" borderId="3" xfId="1" applyNumberFormat="1" applyFont="1" applyBorder="1" applyAlignment="1">
      <alignment vertical="center"/>
    </xf>
    <xf numFmtId="164" fontId="6" fillId="4" borderId="3" xfId="1" applyNumberFormat="1" applyFont="1" applyFill="1" applyBorder="1" applyAlignment="1">
      <alignment vertical="center"/>
    </xf>
    <xf numFmtId="2" fontId="6" fillId="4" borderId="3" xfId="0" applyNumberFormat="1" applyFont="1" applyFill="1" applyBorder="1" applyAlignment="1">
      <alignment vertical="center" wrapText="1"/>
    </xf>
    <xf numFmtId="43" fontId="6" fillId="4" borderId="3" xfId="0" applyNumberFormat="1" applyFont="1" applyFill="1" applyBorder="1" applyAlignment="1">
      <alignment vertical="center" wrapText="1"/>
    </xf>
    <xf numFmtId="0" fontId="5" fillId="0" borderId="3" xfId="0" applyFont="1" applyBorder="1" applyAlignment="1">
      <alignment horizontal="left" vertical="center" wrapText="1"/>
    </xf>
    <xf numFmtId="0" fontId="8" fillId="5" borderId="3" xfId="0" applyFont="1" applyFill="1" applyBorder="1" applyAlignment="1">
      <alignment vertical="center"/>
    </xf>
    <xf numFmtId="39" fontId="6" fillId="4" borderId="3" xfId="1" applyNumberFormat="1" applyFont="1" applyFill="1" applyBorder="1" applyAlignment="1">
      <alignment vertical="center"/>
    </xf>
    <xf numFmtId="2" fontId="5" fillId="0" borderId="4" xfId="0" applyNumberFormat="1" applyFont="1" applyBorder="1" applyAlignment="1">
      <alignment vertical="center"/>
    </xf>
    <xf numFmtId="0" fontId="10" fillId="0" borderId="3" xfId="0" applyFont="1" applyBorder="1" applyAlignment="1">
      <alignment vertical="center" wrapText="1"/>
    </xf>
    <xf numFmtId="43" fontId="10" fillId="0" borderId="3" xfId="0" applyNumberFormat="1" applyFont="1" applyBorder="1" applyAlignment="1">
      <alignment vertical="center"/>
    </xf>
    <xf numFmtId="0" fontId="5" fillId="0" borderId="6" xfId="0" applyFont="1" applyBorder="1" applyAlignment="1">
      <alignment vertical="center" wrapText="1"/>
    </xf>
    <xf numFmtId="164" fontId="6" fillId="4" borderId="4" xfId="1" applyNumberFormat="1" applyFont="1" applyFill="1" applyBorder="1" applyAlignment="1">
      <alignment vertical="center"/>
    </xf>
    <xf numFmtId="43" fontId="5" fillId="0" borderId="4" xfId="0" applyNumberFormat="1" applyFont="1" applyBorder="1" applyAlignment="1">
      <alignmen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xf>
    <xf numFmtId="0" fontId="3" fillId="0" borderId="0" xfId="0" applyFont="1" applyAlignment="1">
      <alignment horizontal="center" vertical="top"/>
    </xf>
    <xf numFmtId="0" fontId="5" fillId="0" borderId="0" xfId="0" applyFont="1" applyAlignment="1">
      <alignment horizontal="center" vertical="top"/>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3" fontId="6" fillId="3" borderId="1" xfId="0" applyNumberFormat="1" applyFont="1" applyFill="1" applyBorder="1" applyAlignment="1">
      <alignment horizontal="center" vertical="center" wrapText="1"/>
    </xf>
    <xf numFmtId="43" fontId="6" fillId="3" borderId="2" xfId="0" applyNumberFormat="1" applyFont="1" applyFill="1" applyBorder="1" applyAlignment="1">
      <alignment horizontal="center" vertical="center" wrapText="1"/>
    </xf>
    <xf numFmtId="43" fontId="5" fillId="0" borderId="3" xfId="0" applyNumberFormat="1" applyFont="1" applyFill="1" applyBorder="1" applyAlignment="1">
      <alignment vertical="center"/>
    </xf>
    <xf numFmtId="0" fontId="2" fillId="0" borderId="0" xfId="0" applyFont="1" applyFill="1" applyAlignment="1">
      <alignment vertical="top"/>
    </xf>
    <xf numFmtId="0" fontId="4" fillId="0" borderId="0" xfId="0" applyFont="1" applyFill="1" applyAlignment="1">
      <alignment vertical="top"/>
    </xf>
    <xf numFmtId="43" fontId="2" fillId="0" borderId="0" xfId="0" applyNumberFormat="1" applyFont="1" applyFill="1" applyAlignment="1">
      <alignment vertical="top"/>
    </xf>
    <xf numFmtId="43" fontId="4" fillId="0" borderId="0" xfId="0" applyNumberFormat="1" applyFont="1" applyFill="1" applyAlignment="1">
      <alignment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15240</xdr:rowOff>
    </xdr:from>
    <xdr:to>
      <xdr:col>1</xdr:col>
      <xdr:colOff>681123</xdr:colOff>
      <xdr:row>4</xdr:row>
      <xdr:rowOff>23121</xdr:rowOff>
    </xdr:to>
    <xdr:pic>
      <xdr:nvPicPr>
        <xdr:cNvPr id="2" name="Picture 1025" descr=" ">
          <a:extLst>
            <a:ext uri="{FF2B5EF4-FFF2-40B4-BE49-F238E27FC236}">
              <a16:creationId xmlns:a16="http://schemas.microsoft.com/office/drawing/2014/main" id="{0DA93470-2BF4-48A5-A581-9F18C22B20E2}"/>
            </a:ext>
          </a:extLst>
        </xdr:cNvPr>
        <xdr:cNvPicPr/>
      </xdr:nvPicPr>
      <xdr:blipFill>
        <a:blip xmlns:r="http://schemas.openxmlformats.org/officeDocument/2006/relationships" r:embed="rId1"/>
        <a:srcRect/>
        <a:stretch>
          <a:fillRect/>
        </a:stretch>
      </xdr:blipFill>
      <xdr:spPr>
        <a:xfrm>
          <a:off x="809625" y="0"/>
          <a:ext cx="604923" cy="480321"/>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383-0A2C-4368-A930-AB73A09DFFD4}">
  <sheetPr>
    <tabColor theme="9" tint="0.59999389629810485"/>
    <pageSetUpPr fitToPage="1"/>
  </sheetPr>
  <dimension ref="B1:I502"/>
  <sheetViews>
    <sheetView showGridLines="0" tabSelected="1" zoomScale="110" zoomScaleNormal="110" workbookViewId="0">
      <pane ySplit="7" topLeftCell="A8" activePane="bottomLeft" state="frozen"/>
      <selection activeCell="A2" sqref="A2"/>
      <selection pane="bottomLeft" activeCell="E15" sqref="E15"/>
    </sheetView>
  </sheetViews>
  <sheetFormatPr baseColWidth="10" defaultRowHeight="12" x14ac:dyDescent="0.25"/>
  <cols>
    <col min="1" max="1" width="3.5703125" style="1" customWidth="1"/>
    <col min="2" max="2" width="62.5703125" style="4" customWidth="1"/>
    <col min="3" max="3" width="17" style="3" customWidth="1"/>
    <col min="4" max="4" width="16.7109375" style="3" customWidth="1"/>
    <col min="5" max="5" width="15.28515625" style="3" customWidth="1"/>
    <col min="6" max="6" width="17.85546875" style="3" customWidth="1"/>
    <col min="7" max="7" width="17" style="3" customWidth="1"/>
    <col min="8" max="8" width="13.28515625" style="4" customWidth="1"/>
    <col min="9" max="9" width="14.140625" style="56" bestFit="1" customWidth="1"/>
    <col min="10" max="159" width="11.42578125" style="1"/>
    <col min="160" max="160" width="11" style="1" customWidth="1"/>
    <col min="161" max="161" width="18.5703125" style="1" customWidth="1"/>
    <col min="162" max="162" width="4.42578125" style="1" customWidth="1"/>
    <col min="163" max="163" width="71.28515625" style="1" customWidth="1"/>
    <col min="164" max="164" width="19.140625" style="1" customWidth="1"/>
    <col min="165" max="165" width="20.140625" style="1" bestFit="1" customWidth="1"/>
    <col min="166" max="166" width="18.5703125" style="1" bestFit="1" customWidth="1"/>
    <col min="167" max="167" width="17" style="1" bestFit="1" customWidth="1"/>
    <col min="168" max="168" width="17.5703125" style="1" bestFit="1" customWidth="1"/>
    <col min="169" max="415" width="11.42578125" style="1"/>
    <col min="416" max="416" width="11" style="1" customWidth="1"/>
    <col min="417" max="417" width="18.5703125" style="1" customWidth="1"/>
    <col min="418" max="418" width="4.42578125" style="1" customWidth="1"/>
    <col min="419" max="419" width="71.28515625" style="1" customWidth="1"/>
    <col min="420" max="420" width="19.140625" style="1" customWidth="1"/>
    <col min="421" max="421" width="20.140625" style="1" bestFit="1" customWidth="1"/>
    <col min="422" max="422" width="18.5703125" style="1" bestFit="1" customWidth="1"/>
    <col min="423" max="423" width="17" style="1" bestFit="1" customWidth="1"/>
    <col min="424" max="424" width="17.5703125" style="1" bestFit="1" customWidth="1"/>
    <col min="425" max="671" width="11.42578125" style="1"/>
    <col min="672" max="672" width="11" style="1" customWidth="1"/>
    <col min="673" max="673" width="18.5703125" style="1" customWidth="1"/>
    <col min="674" max="674" width="4.42578125" style="1" customWidth="1"/>
    <col min="675" max="675" width="71.28515625" style="1" customWidth="1"/>
    <col min="676" max="676" width="19.140625" style="1" customWidth="1"/>
    <col min="677" max="677" width="20.140625" style="1" bestFit="1" customWidth="1"/>
    <col min="678" max="678" width="18.5703125" style="1" bestFit="1" customWidth="1"/>
    <col min="679" max="679" width="17" style="1" bestFit="1" customWidth="1"/>
    <col min="680" max="680" width="17.5703125" style="1" bestFit="1" customWidth="1"/>
    <col min="681" max="927" width="11.42578125" style="1"/>
    <col min="928" max="928" width="11" style="1" customWidth="1"/>
    <col min="929" max="929" width="18.5703125" style="1" customWidth="1"/>
    <col min="930" max="930" width="4.42578125" style="1" customWidth="1"/>
    <col min="931" max="931" width="71.28515625" style="1" customWidth="1"/>
    <col min="932" max="932" width="19.140625" style="1" customWidth="1"/>
    <col min="933" max="933" width="20.140625" style="1" bestFit="1" customWidth="1"/>
    <col min="934" max="934" width="18.5703125" style="1" bestFit="1" customWidth="1"/>
    <col min="935" max="935" width="17" style="1" bestFit="1" customWidth="1"/>
    <col min="936" max="936" width="17.5703125" style="1" bestFit="1" customWidth="1"/>
    <col min="937" max="1183" width="11.42578125" style="1"/>
    <col min="1184" max="1184" width="11" style="1" customWidth="1"/>
    <col min="1185" max="1185" width="18.5703125" style="1" customWidth="1"/>
    <col min="1186" max="1186" width="4.42578125" style="1" customWidth="1"/>
    <col min="1187" max="1187" width="71.28515625" style="1" customWidth="1"/>
    <col min="1188" max="1188" width="19.140625" style="1" customWidth="1"/>
    <col min="1189" max="1189" width="20.140625" style="1" bestFit="1" customWidth="1"/>
    <col min="1190" max="1190" width="18.5703125" style="1" bestFit="1" customWidth="1"/>
    <col min="1191" max="1191" width="17" style="1" bestFit="1" customWidth="1"/>
    <col min="1192" max="1192" width="17.5703125" style="1" bestFit="1" customWidth="1"/>
    <col min="1193" max="1439" width="11.42578125" style="1"/>
    <col min="1440" max="1440" width="11" style="1" customWidth="1"/>
    <col min="1441" max="1441" width="18.5703125" style="1" customWidth="1"/>
    <col min="1442" max="1442" width="4.42578125" style="1" customWidth="1"/>
    <col min="1443" max="1443" width="71.28515625" style="1" customWidth="1"/>
    <col min="1444" max="1444" width="19.140625" style="1" customWidth="1"/>
    <col min="1445" max="1445" width="20.140625" style="1" bestFit="1" customWidth="1"/>
    <col min="1446" max="1446" width="18.5703125" style="1" bestFit="1" customWidth="1"/>
    <col min="1447" max="1447" width="17" style="1" bestFit="1" customWidth="1"/>
    <col min="1448" max="1448" width="17.5703125" style="1" bestFit="1" customWidth="1"/>
    <col min="1449" max="1695" width="11.42578125" style="1"/>
    <col min="1696" max="1696" width="11" style="1" customWidth="1"/>
    <col min="1697" max="1697" width="18.5703125" style="1" customWidth="1"/>
    <col min="1698" max="1698" width="4.42578125" style="1" customWidth="1"/>
    <col min="1699" max="1699" width="71.28515625" style="1" customWidth="1"/>
    <col min="1700" max="1700" width="19.140625" style="1" customWidth="1"/>
    <col min="1701" max="1701" width="20.140625" style="1" bestFit="1" customWidth="1"/>
    <col min="1702" max="1702" width="18.5703125" style="1" bestFit="1" customWidth="1"/>
    <col min="1703" max="1703" width="17" style="1" bestFit="1" customWidth="1"/>
    <col min="1704" max="1704" width="17.5703125" style="1" bestFit="1" customWidth="1"/>
    <col min="1705" max="1951" width="11.42578125" style="1"/>
    <col min="1952" max="1952" width="11" style="1" customWidth="1"/>
    <col min="1953" max="1953" width="18.5703125" style="1" customWidth="1"/>
    <col min="1954" max="1954" width="4.42578125" style="1" customWidth="1"/>
    <col min="1955" max="1955" width="71.28515625" style="1" customWidth="1"/>
    <col min="1956" max="1956" width="19.140625" style="1" customWidth="1"/>
    <col min="1957" max="1957" width="20.140625" style="1" bestFit="1" customWidth="1"/>
    <col min="1958" max="1958" width="18.5703125" style="1" bestFit="1" customWidth="1"/>
    <col min="1959" max="1959" width="17" style="1" bestFit="1" customWidth="1"/>
    <col min="1960" max="1960" width="17.5703125" style="1" bestFit="1" customWidth="1"/>
    <col min="1961" max="2207" width="11.42578125" style="1"/>
    <col min="2208" max="2208" width="11" style="1" customWidth="1"/>
    <col min="2209" max="2209" width="18.5703125" style="1" customWidth="1"/>
    <col min="2210" max="2210" width="4.42578125" style="1" customWidth="1"/>
    <col min="2211" max="2211" width="71.28515625" style="1" customWidth="1"/>
    <col min="2212" max="2212" width="19.140625" style="1" customWidth="1"/>
    <col min="2213" max="2213" width="20.140625" style="1" bestFit="1" customWidth="1"/>
    <col min="2214" max="2214" width="18.5703125" style="1" bestFit="1" customWidth="1"/>
    <col min="2215" max="2215" width="17" style="1" bestFit="1" customWidth="1"/>
    <col min="2216" max="2216" width="17.5703125" style="1" bestFit="1" customWidth="1"/>
    <col min="2217" max="2463" width="11.42578125" style="1"/>
    <col min="2464" max="2464" width="11" style="1" customWidth="1"/>
    <col min="2465" max="2465" width="18.5703125" style="1" customWidth="1"/>
    <col min="2466" max="2466" width="4.42578125" style="1" customWidth="1"/>
    <col min="2467" max="2467" width="71.28515625" style="1" customWidth="1"/>
    <col min="2468" max="2468" width="19.140625" style="1" customWidth="1"/>
    <col min="2469" max="2469" width="20.140625" style="1" bestFit="1" customWidth="1"/>
    <col min="2470" max="2470" width="18.5703125" style="1" bestFit="1" customWidth="1"/>
    <col min="2471" max="2471" width="17" style="1" bestFit="1" customWidth="1"/>
    <col min="2472" max="2472" width="17.5703125" style="1" bestFit="1" customWidth="1"/>
    <col min="2473" max="2719" width="11.42578125" style="1"/>
    <col min="2720" max="2720" width="11" style="1" customWidth="1"/>
    <col min="2721" max="2721" width="18.5703125" style="1" customWidth="1"/>
    <col min="2722" max="2722" width="4.42578125" style="1" customWidth="1"/>
    <col min="2723" max="2723" width="71.28515625" style="1" customWidth="1"/>
    <col min="2724" max="2724" width="19.140625" style="1" customWidth="1"/>
    <col min="2725" max="2725" width="20.140625" style="1" bestFit="1" customWidth="1"/>
    <col min="2726" max="2726" width="18.5703125" style="1" bestFit="1" customWidth="1"/>
    <col min="2727" max="2727" width="17" style="1" bestFit="1" customWidth="1"/>
    <col min="2728" max="2728" width="17.5703125" style="1" bestFit="1" customWidth="1"/>
    <col min="2729" max="2975" width="11.42578125" style="1"/>
    <col min="2976" max="2976" width="11" style="1" customWidth="1"/>
    <col min="2977" max="2977" width="18.5703125" style="1" customWidth="1"/>
    <col min="2978" max="2978" width="4.42578125" style="1" customWidth="1"/>
    <col min="2979" max="2979" width="71.28515625" style="1" customWidth="1"/>
    <col min="2980" max="2980" width="19.140625" style="1" customWidth="1"/>
    <col min="2981" max="2981" width="20.140625" style="1" bestFit="1" customWidth="1"/>
    <col min="2982" max="2982" width="18.5703125" style="1" bestFit="1" customWidth="1"/>
    <col min="2983" max="2983" width="17" style="1" bestFit="1" customWidth="1"/>
    <col min="2984" max="2984" width="17.5703125" style="1" bestFit="1" customWidth="1"/>
    <col min="2985" max="3231" width="11.42578125" style="1"/>
    <col min="3232" max="3232" width="11" style="1" customWidth="1"/>
    <col min="3233" max="3233" width="18.5703125" style="1" customWidth="1"/>
    <col min="3234" max="3234" width="4.42578125" style="1" customWidth="1"/>
    <col min="3235" max="3235" width="71.28515625" style="1" customWidth="1"/>
    <col min="3236" max="3236" width="19.140625" style="1" customWidth="1"/>
    <col min="3237" max="3237" width="20.140625" style="1" bestFit="1" customWidth="1"/>
    <col min="3238" max="3238" width="18.5703125" style="1" bestFit="1" customWidth="1"/>
    <col min="3239" max="3239" width="17" style="1" bestFit="1" customWidth="1"/>
    <col min="3240" max="3240" width="17.5703125" style="1" bestFit="1" customWidth="1"/>
    <col min="3241" max="3487" width="11.42578125" style="1"/>
    <col min="3488" max="3488" width="11" style="1" customWidth="1"/>
    <col min="3489" max="3489" width="18.5703125" style="1" customWidth="1"/>
    <col min="3490" max="3490" width="4.42578125" style="1" customWidth="1"/>
    <col min="3491" max="3491" width="71.28515625" style="1" customWidth="1"/>
    <col min="3492" max="3492" width="19.140625" style="1" customWidth="1"/>
    <col min="3493" max="3493" width="20.140625" style="1" bestFit="1" customWidth="1"/>
    <col min="3494" max="3494" width="18.5703125" style="1" bestFit="1" customWidth="1"/>
    <col min="3495" max="3495" width="17" style="1" bestFit="1" customWidth="1"/>
    <col min="3496" max="3496" width="17.5703125" style="1" bestFit="1" customWidth="1"/>
    <col min="3497" max="3743" width="11.42578125" style="1"/>
    <col min="3744" max="3744" width="11" style="1" customWidth="1"/>
    <col min="3745" max="3745" width="18.5703125" style="1" customWidth="1"/>
    <col min="3746" max="3746" width="4.42578125" style="1" customWidth="1"/>
    <col min="3747" max="3747" width="71.28515625" style="1" customWidth="1"/>
    <col min="3748" max="3748" width="19.140625" style="1" customWidth="1"/>
    <col min="3749" max="3749" width="20.140625" style="1" bestFit="1" customWidth="1"/>
    <col min="3750" max="3750" width="18.5703125" style="1" bestFit="1" customWidth="1"/>
    <col min="3751" max="3751" width="17" style="1" bestFit="1" customWidth="1"/>
    <col min="3752" max="3752" width="17.5703125" style="1" bestFit="1" customWidth="1"/>
    <col min="3753" max="3999" width="11.42578125" style="1"/>
    <col min="4000" max="4000" width="11" style="1" customWidth="1"/>
    <col min="4001" max="4001" width="18.5703125" style="1" customWidth="1"/>
    <col min="4002" max="4002" width="4.42578125" style="1" customWidth="1"/>
    <col min="4003" max="4003" width="71.28515625" style="1" customWidth="1"/>
    <col min="4004" max="4004" width="19.140625" style="1" customWidth="1"/>
    <col min="4005" max="4005" width="20.140625" style="1" bestFit="1" customWidth="1"/>
    <col min="4006" max="4006" width="18.5703125" style="1" bestFit="1" customWidth="1"/>
    <col min="4007" max="4007" width="17" style="1" bestFit="1" customWidth="1"/>
    <col min="4008" max="4008" width="17.5703125" style="1" bestFit="1" customWidth="1"/>
    <col min="4009" max="4255" width="11.42578125" style="1"/>
    <col min="4256" max="4256" width="11" style="1" customWidth="1"/>
    <col min="4257" max="4257" width="18.5703125" style="1" customWidth="1"/>
    <col min="4258" max="4258" width="4.42578125" style="1" customWidth="1"/>
    <col min="4259" max="4259" width="71.28515625" style="1" customWidth="1"/>
    <col min="4260" max="4260" width="19.140625" style="1" customWidth="1"/>
    <col min="4261" max="4261" width="20.140625" style="1" bestFit="1" customWidth="1"/>
    <col min="4262" max="4262" width="18.5703125" style="1" bestFit="1" customWidth="1"/>
    <col min="4263" max="4263" width="17" style="1" bestFit="1" customWidth="1"/>
    <col min="4264" max="4264" width="17.5703125" style="1" bestFit="1" customWidth="1"/>
    <col min="4265" max="4511" width="11.42578125" style="1"/>
    <col min="4512" max="4512" width="11" style="1" customWidth="1"/>
    <col min="4513" max="4513" width="18.5703125" style="1" customWidth="1"/>
    <col min="4514" max="4514" width="4.42578125" style="1" customWidth="1"/>
    <col min="4515" max="4515" width="71.28515625" style="1" customWidth="1"/>
    <col min="4516" max="4516" width="19.140625" style="1" customWidth="1"/>
    <col min="4517" max="4517" width="20.140625" style="1" bestFit="1" customWidth="1"/>
    <col min="4518" max="4518" width="18.5703125" style="1" bestFit="1" customWidth="1"/>
    <col min="4519" max="4519" width="17" style="1" bestFit="1" customWidth="1"/>
    <col min="4520" max="4520" width="17.5703125" style="1" bestFit="1" customWidth="1"/>
    <col min="4521" max="4767" width="11.42578125" style="1"/>
    <col min="4768" max="4768" width="11" style="1" customWidth="1"/>
    <col min="4769" max="4769" width="18.5703125" style="1" customWidth="1"/>
    <col min="4770" max="4770" width="4.42578125" style="1" customWidth="1"/>
    <col min="4771" max="4771" width="71.28515625" style="1" customWidth="1"/>
    <col min="4772" max="4772" width="19.140625" style="1" customWidth="1"/>
    <col min="4773" max="4773" width="20.140625" style="1" bestFit="1" customWidth="1"/>
    <col min="4774" max="4774" width="18.5703125" style="1" bestFit="1" customWidth="1"/>
    <col min="4775" max="4775" width="17" style="1" bestFit="1" customWidth="1"/>
    <col min="4776" max="4776" width="17.5703125" style="1" bestFit="1" customWidth="1"/>
    <col min="4777" max="5023" width="11.42578125" style="1"/>
    <col min="5024" max="5024" width="11" style="1" customWidth="1"/>
    <col min="5025" max="5025" width="18.5703125" style="1" customWidth="1"/>
    <col min="5026" max="5026" width="4.42578125" style="1" customWidth="1"/>
    <col min="5027" max="5027" width="71.28515625" style="1" customWidth="1"/>
    <col min="5028" max="5028" width="19.140625" style="1" customWidth="1"/>
    <col min="5029" max="5029" width="20.140625" style="1" bestFit="1" customWidth="1"/>
    <col min="5030" max="5030" width="18.5703125" style="1" bestFit="1" customWidth="1"/>
    <col min="5031" max="5031" width="17" style="1" bestFit="1" customWidth="1"/>
    <col min="5032" max="5032" width="17.5703125" style="1" bestFit="1" customWidth="1"/>
    <col min="5033" max="5279" width="11.42578125" style="1"/>
    <col min="5280" max="5280" width="11" style="1" customWidth="1"/>
    <col min="5281" max="5281" width="18.5703125" style="1" customWidth="1"/>
    <col min="5282" max="5282" width="4.42578125" style="1" customWidth="1"/>
    <col min="5283" max="5283" width="71.28515625" style="1" customWidth="1"/>
    <col min="5284" max="5284" width="19.140625" style="1" customWidth="1"/>
    <col min="5285" max="5285" width="20.140625" style="1" bestFit="1" customWidth="1"/>
    <col min="5286" max="5286" width="18.5703125" style="1" bestFit="1" customWidth="1"/>
    <col min="5287" max="5287" width="17" style="1" bestFit="1" customWidth="1"/>
    <col min="5288" max="5288" width="17.5703125" style="1" bestFit="1" customWidth="1"/>
    <col min="5289" max="5535" width="11.42578125" style="1"/>
    <col min="5536" max="5536" width="11" style="1" customWidth="1"/>
    <col min="5537" max="5537" width="18.5703125" style="1" customWidth="1"/>
    <col min="5538" max="5538" width="4.42578125" style="1" customWidth="1"/>
    <col min="5539" max="5539" width="71.28515625" style="1" customWidth="1"/>
    <col min="5540" max="5540" width="19.140625" style="1" customWidth="1"/>
    <col min="5541" max="5541" width="20.140625" style="1" bestFit="1" customWidth="1"/>
    <col min="5542" max="5542" width="18.5703125" style="1" bestFit="1" customWidth="1"/>
    <col min="5543" max="5543" width="17" style="1" bestFit="1" customWidth="1"/>
    <col min="5544" max="5544" width="17.5703125" style="1" bestFit="1" customWidth="1"/>
    <col min="5545" max="5791" width="11.42578125" style="1"/>
    <col min="5792" max="5792" width="11" style="1" customWidth="1"/>
    <col min="5793" max="5793" width="18.5703125" style="1" customWidth="1"/>
    <col min="5794" max="5794" width="4.42578125" style="1" customWidth="1"/>
    <col min="5795" max="5795" width="71.28515625" style="1" customWidth="1"/>
    <col min="5796" max="5796" width="19.140625" style="1" customWidth="1"/>
    <col min="5797" max="5797" width="20.140625" style="1" bestFit="1" customWidth="1"/>
    <col min="5798" max="5798" width="18.5703125" style="1" bestFit="1" customWidth="1"/>
    <col min="5799" max="5799" width="17" style="1" bestFit="1" customWidth="1"/>
    <col min="5800" max="5800" width="17.5703125" style="1" bestFit="1" customWidth="1"/>
    <col min="5801" max="6047" width="11.42578125" style="1"/>
    <col min="6048" max="6048" width="11" style="1" customWidth="1"/>
    <col min="6049" max="6049" width="18.5703125" style="1" customWidth="1"/>
    <col min="6050" max="6050" width="4.42578125" style="1" customWidth="1"/>
    <col min="6051" max="6051" width="71.28515625" style="1" customWidth="1"/>
    <col min="6052" max="6052" width="19.140625" style="1" customWidth="1"/>
    <col min="6053" max="6053" width="20.140625" style="1" bestFit="1" customWidth="1"/>
    <col min="6054" max="6054" width="18.5703125" style="1" bestFit="1" customWidth="1"/>
    <col min="6055" max="6055" width="17" style="1" bestFit="1" customWidth="1"/>
    <col min="6056" max="6056" width="17.5703125" style="1" bestFit="1" customWidth="1"/>
    <col min="6057" max="6303" width="11.42578125" style="1"/>
    <col min="6304" max="6304" width="11" style="1" customWidth="1"/>
    <col min="6305" max="6305" width="18.5703125" style="1" customWidth="1"/>
    <col min="6306" max="6306" width="4.42578125" style="1" customWidth="1"/>
    <col min="6307" max="6307" width="71.28515625" style="1" customWidth="1"/>
    <col min="6308" max="6308" width="19.140625" style="1" customWidth="1"/>
    <col min="6309" max="6309" width="20.140625" style="1" bestFit="1" customWidth="1"/>
    <col min="6310" max="6310" width="18.5703125" style="1" bestFit="1" customWidth="1"/>
    <col min="6311" max="6311" width="17" style="1" bestFit="1" customWidth="1"/>
    <col min="6312" max="6312" width="17.5703125" style="1" bestFit="1" customWidth="1"/>
    <col min="6313" max="6559" width="11.42578125" style="1"/>
    <col min="6560" max="6560" width="11" style="1" customWidth="1"/>
    <col min="6561" max="6561" width="18.5703125" style="1" customWidth="1"/>
    <col min="6562" max="6562" width="4.42578125" style="1" customWidth="1"/>
    <col min="6563" max="6563" width="71.28515625" style="1" customWidth="1"/>
    <col min="6564" max="6564" width="19.140625" style="1" customWidth="1"/>
    <col min="6565" max="6565" width="20.140625" style="1" bestFit="1" customWidth="1"/>
    <col min="6566" max="6566" width="18.5703125" style="1" bestFit="1" customWidth="1"/>
    <col min="6567" max="6567" width="17" style="1" bestFit="1" customWidth="1"/>
    <col min="6568" max="6568" width="17.5703125" style="1" bestFit="1" customWidth="1"/>
    <col min="6569" max="6815" width="11.42578125" style="1"/>
    <col min="6816" max="6816" width="11" style="1" customWidth="1"/>
    <col min="6817" max="6817" width="18.5703125" style="1" customWidth="1"/>
    <col min="6818" max="6818" width="4.42578125" style="1" customWidth="1"/>
    <col min="6819" max="6819" width="71.28515625" style="1" customWidth="1"/>
    <col min="6820" max="6820" width="19.140625" style="1" customWidth="1"/>
    <col min="6821" max="6821" width="20.140625" style="1" bestFit="1" customWidth="1"/>
    <col min="6822" max="6822" width="18.5703125" style="1" bestFit="1" customWidth="1"/>
    <col min="6823" max="6823" width="17" style="1" bestFit="1" customWidth="1"/>
    <col min="6824" max="6824" width="17.5703125" style="1" bestFit="1" customWidth="1"/>
    <col min="6825" max="7071" width="11.42578125" style="1"/>
    <col min="7072" max="7072" width="11" style="1" customWidth="1"/>
    <col min="7073" max="7073" width="18.5703125" style="1" customWidth="1"/>
    <col min="7074" max="7074" width="4.42578125" style="1" customWidth="1"/>
    <col min="7075" max="7075" width="71.28515625" style="1" customWidth="1"/>
    <col min="7076" max="7076" width="19.140625" style="1" customWidth="1"/>
    <col min="7077" max="7077" width="20.140625" style="1" bestFit="1" customWidth="1"/>
    <col min="7078" max="7078" width="18.5703125" style="1" bestFit="1" customWidth="1"/>
    <col min="7079" max="7079" width="17" style="1" bestFit="1" customWidth="1"/>
    <col min="7080" max="7080" width="17.5703125" style="1" bestFit="1" customWidth="1"/>
    <col min="7081" max="7327" width="11.42578125" style="1"/>
    <col min="7328" max="7328" width="11" style="1" customWidth="1"/>
    <col min="7329" max="7329" width="18.5703125" style="1" customWidth="1"/>
    <col min="7330" max="7330" width="4.42578125" style="1" customWidth="1"/>
    <col min="7331" max="7331" width="71.28515625" style="1" customWidth="1"/>
    <col min="7332" max="7332" width="19.140625" style="1" customWidth="1"/>
    <col min="7333" max="7333" width="20.140625" style="1" bestFit="1" customWidth="1"/>
    <col min="7334" max="7334" width="18.5703125" style="1" bestFit="1" customWidth="1"/>
    <col min="7335" max="7335" width="17" style="1" bestFit="1" customWidth="1"/>
    <col min="7336" max="7336" width="17.5703125" style="1" bestFit="1" customWidth="1"/>
    <col min="7337" max="7583" width="11.42578125" style="1"/>
    <col min="7584" max="7584" width="11" style="1" customWidth="1"/>
    <col min="7585" max="7585" width="18.5703125" style="1" customWidth="1"/>
    <col min="7586" max="7586" width="4.42578125" style="1" customWidth="1"/>
    <col min="7587" max="7587" width="71.28515625" style="1" customWidth="1"/>
    <col min="7588" max="7588" width="19.140625" style="1" customWidth="1"/>
    <col min="7589" max="7589" width="20.140625" style="1" bestFit="1" customWidth="1"/>
    <col min="7590" max="7590" width="18.5703125" style="1" bestFit="1" customWidth="1"/>
    <col min="7591" max="7591" width="17" style="1" bestFit="1" customWidth="1"/>
    <col min="7592" max="7592" width="17.5703125" style="1" bestFit="1" customWidth="1"/>
    <col min="7593" max="7839" width="11.42578125" style="1"/>
    <col min="7840" max="7840" width="11" style="1" customWidth="1"/>
    <col min="7841" max="7841" width="18.5703125" style="1" customWidth="1"/>
    <col min="7842" max="7842" width="4.42578125" style="1" customWidth="1"/>
    <col min="7843" max="7843" width="71.28515625" style="1" customWidth="1"/>
    <col min="7844" max="7844" width="19.140625" style="1" customWidth="1"/>
    <col min="7845" max="7845" width="20.140625" style="1" bestFit="1" customWidth="1"/>
    <col min="7846" max="7846" width="18.5703125" style="1" bestFit="1" customWidth="1"/>
    <col min="7847" max="7847" width="17" style="1" bestFit="1" customWidth="1"/>
    <col min="7848" max="7848" width="17.5703125" style="1" bestFit="1" customWidth="1"/>
    <col min="7849" max="8095" width="11.42578125" style="1"/>
    <col min="8096" max="8096" width="11" style="1" customWidth="1"/>
    <col min="8097" max="8097" width="18.5703125" style="1" customWidth="1"/>
    <col min="8098" max="8098" width="4.42578125" style="1" customWidth="1"/>
    <col min="8099" max="8099" width="71.28515625" style="1" customWidth="1"/>
    <col min="8100" max="8100" width="19.140625" style="1" customWidth="1"/>
    <col min="8101" max="8101" width="20.140625" style="1" bestFit="1" customWidth="1"/>
    <col min="8102" max="8102" width="18.5703125" style="1" bestFit="1" customWidth="1"/>
    <col min="8103" max="8103" width="17" style="1" bestFit="1" customWidth="1"/>
    <col min="8104" max="8104" width="17.5703125" style="1" bestFit="1" customWidth="1"/>
    <col min="8105" max="8351" width="11.42578125" style="1"/>
    <col min="8352" max="8352" width="11" style="1" customWidth="1"/>
    <col min="8353" max="8353" width="18.5703125" style="1" customWidth="1"/>
    <col min="8354" max="8354" width="4.42578125" style="1" customWidth="1"/>
    <col min="8355" max="8355" width="71.28515625" style="1" customWidth="1"/>
    <col min="8356" max="8356" width="19.140625" style="1" customWidth="1"/>
    <col min="8357" max="8357" width="20.140625" style="1" bestFit="1" customWidth="1"/>
    <col min="8358" max="8358" width="18.5703125" style="1" bestFit="1" customWidth="1"/>
    <col min="8359" max="8359" width="17" style="1" bestFit="1" customWidth="1"/>
    <col min="8360" max="8360" width="17.5703125" style="1" bestFit="1" customWidth="1"/>
    <col min="8361" max="8607" width="11.42578125" style="1"/>
    <col min="8608" max="8608" width="11" style="1" customWidth="1"/>
    <col min="8609" max="8609" width="18.5703125" style="1" customWidth="1"/>
    <col min="8610" max="8610" width="4.42578125" style="1" customWidth="1"/>
    <col min="8611" max="8611" width="71.28515625" style="1" customWidth="1"/>
    <col min="8612" max="8612" width="19.140625" style="1" customWidth="1"/>
    <col min="8613" max="8613" width="20.140625" style="1" bestFit="1" customWidth="1"/>
    <col min="8614" max="8614" width="18.5703125" style="1" bestFit="1" customWidth="1"/>
    <col min="8615" max="8615" width="17" style="1" bestFit="1" customWidth="1"/>
    <col min="8616" max="8616" width="17.5703125" style="1" bestFit="1" customWidth="1"/>
    <col min="8617" max="8863" width="11.42578125" style="1"/>
    <col min="8864" max="8864" width="11" style="1" customWidth="1"/>
    <col min="8865" max="8865" width="18.5703125" style="1" customWidth="1"/>
    <col min="8866" max="8866" width="4.42578125" style="1" customWidth="1"/>
    <col min="8867" max="8867" width="71.28515625" style="1" customWidth="1"/>
    <col min="8868" max="8868" width="19.140625" style="1" customWidth="1"/>
    <col min="8869" max="8869" width="20.140625" style="1" bestFit="1" customWidth="1"/>
    <col min="8870" max="8870" width="18.5703125" style="1" bestFit="1" customWidth="1"/>
    <col min="8871" max="8871" width="17" style="1" bestFit="1" customWidth="1"/>
    <col min="8872" max="8872" width="17.5703125" style="1" bestFit="1" customWidth="1"/>
    <col min="8873" max="9119" width="11.42578125" style="1"/>
    <col min="9120" max="9120" width="11" style="1" customWidth="1"/>
    <col min="9121" max="9121" width="18.5703125" style="1" customWidth="1"/>
    <col min="9122" max="9122" width="4.42578125" style="1" customWidth="1"/>
    <col min="9123" max="9123" width="71.28515625" style="1" customWidth="1"/>
    <col min="9124" max="9124" width="19.140625" style="1" customWidth="1"/>
    <col min="9125" max="9125" width="20.140625" style="1" bestFit="1" customWidth="1"/>
    <col min="9126" max="9126" width="18.5703125" style="1" bestFit="1" customWidth="1"/>
    <col min="9127" max="9127" width="17" style="1" bestFit="1" customWidth="1"/>
    <col min="9128" max="9128" width="17.5703125" style="1" bestFit="1" customWidth="1"/>
    <col min="9129" max="9375" width="11.42578125" style="1"/>
    <col min="9376" max="9376" width="11" style="1" customWidth="1"/>
    <col min="9377" max="9377" width="18.5703125" style="1" customWidth="1"/>
    <col min="9378" max="9378" width="4.42578125" style="1" customWidth="1"/>
    <col min="9379" max="9379" width="71.28515625" style="1" customWidth="1"/>
    <col min="9380" max="9380" width="19.140625" style="1" customWidth="1"/>
    <col min="9381" max="9381" width="20.140625" style="1" bestFit="1" customWidth="1"/>
    <col min="9382" max="9382" width="18.5703125" style="1" bestFit="1" customWidth="1"/>
    <col min="9383" max="9383" width="17" style="1" bestFit="1" customWidth="1"/>
    <col min="9384" max="9384" width="17.5703125" style="1" bestFit="1" customWidth="1"/>
    <col min="9385" max="9631" width="11.42578125" style="1"/>
    <col min="9632" max="9632" width="11" style="1" customWidth="1"/>
    <col min="9633" max="9633" width="18.5703125" style="1" customWidth="1"/>
    <col min="9634" max="9634" width="4.42578125" style="1" customWidth="1"/>
    <col min="9635" max="9635" width="71.28515625" style="1" customWidth="1"/>
    <col min="9636" max="9636" width="19.140625" style="1" customWidth="1"/>
    <col min="9637" max="9637" width="20.140625" style="1" bestFit="1" customWidth="1"/>
    <col min="9638" max="9638" width="18.5703125" style="1" bestFit="1" customWidth="1"/>
    <col min="9639" max="9639" width="17" style="1" bestFit="1" customWidth="1"/>
    <col min="9640" max="9640" width="17.5703125" style="1" bestFit="1" customWidth="1"/>
    <col min="9641" max="9887" width="11.42578125" style="1"/>
    <col min="9888" max="9888" width="11" style="1" customWidth="1"/>
    <col min="9889" max="9889" width="18.5703125" style="1" customWidth="1"/>
    <col min="9890" max="9890" width="4.42578125" style="1" customWidth="1"/>
    <col min="9891" max="9891" width="71.28515625" style="1" customWidth="1"/>
    <col min="9892" max="9892" width="19.140625" style="1" customWidth="1"/>
    <col min="9893" max="9893" width="20.140625" style="1" bestFit="1" customWidth="1"/>
    <col min="9894" max="9894" width="18.5703125" style="1" bestFit="1" customWidth="1"/>
    <col min="9895" max="9895" width="17" style="1" bestFit="1" customWidth="1"/>
    <col min="9896" max="9896" width="17.5703125" style="1" bestFit="1" customWidth="1"/>
    <col min="9897" max="10143" width="11.42578125" style="1"/>
    <col min="10144" max="10144" width="11" style="1" customWidth="1"/>
    <col min="10145" max="10145" width="18.5703125" style="1" customWidth="1"/>
    <col min="10146" max="10146" width="4.42578125" style="1" customWidth="1"/>
    <col min="10147" max="10147" width="71.28515625" style="1" customWidth="1"/>
    <col min="10148" max="10148" width="19.140625" style="1" customWidth="1"/>
    <col min="10149" max="10149" width="20.140625" style="1" bestFit="1" customWidth="1"/>
    <col min="10150" max="10150" width="18.5703125" style="1" bestFit="1" customWidth="1"/>
    <col min="10151" max="10151" width="17" style="1" bestFit="1" customWidth="1"/>
    <col min="10152" max="10152" width="17.5703125" style="1" bestFit="1" customWidth="1"/>
    <col min="10153" max="10399" width="11.42578125" style="1"/>
    <col min="10400" max="10400" width="11" style="1" customWidth="1"/>
    <col min="10401" max="10401" width="18.5703125" style="1" customWidth="1"/>
    <col min="10402" max="10402" width="4.42578125" style="1" customWidth="1"/>
    <col min="10403" max="10403" width="71.28515625" style="1" customWidth="1"/>
    <col min="10404" max="10404" width="19.140625" style="1" customWidth="1"/>
    <col min="10405" max="10405" width="20.140625" style="1" bestFit="1" customWidth="1"/>
    <col min="10406" max="10406" width="18.5703125" style="1" bestFit="1" customWidth="1"/>
    <col min="10407" max="10407" width="17" style="1" bestFit="1" customWidth="1"/>
    <col min="10408" max="10408" width="17.5703125" style="1" bestFit="1" customWidth="1"/>
    <col min="10409" max="10655" width="11.42578125" style="1"/>
    <col min="10656" max="10656" width="11" style="1" customWidth="1"/>
    <col min="10657" max="10657" width="18.5703125" style="1" customWidth="1"/>
    <col min="10658" max="10658" width="4.42578125" style="1" customWidth="1"/>
    <col min="10659" max="10659" width="71.28515625" style="1" customWidth="1"/>
    <col min="10660" max="10660" width="19.140625" style="1" customWidth="1"/>
    <col min="10661" max="10661" width="20.140625" style="1" bestFit="1" customWidth="1"/>
    <col min="10662" max="10662" width="18.5703125" style="1" bestFit="1" customWidth="1"/>
    <col min="10663" max="10663" width="17" style="1" bestFit="1" customWidth="1"/>
    <col min="10664" max="10664" width="17.5703125" style="1" bestFit="1" customWidth="1"/>
    <col min="10665" max="10911" width="11.42578125" style="1"/>
    <col min="10912" max="10912" width="11" style="1" customWidth="1"/>
    <col min="10913" max="10913" width="18.5703125" style="1" customWidth="1"/>
    <col min="10914" max="10914" width="4.42578125" style="1" customWidth="1"/>
    <col min="10915" max="10915" width="71.28515625" style="1" customWidth="1"/>
    <col min="10916" max="10916" width="19.140625" style="1" customWidth="1"/>
    <col min="10917" max="10917" width="20.140625" style="1" bestFit="1" customWidth="1"/>
    <col min="10918" max="10918" width="18.5703125" style="1" bestFit="1" customWidth="1"/>
    <col min="10919" max="10919" width="17" style="1" bestFit="1" customWidth="1"/>
    <col min="10920" max="10920" width="17.5703125" style="1" bestFit="1" customWidth="1"/>
    <col min="10921" max="11167" width="11.42578125" style="1"/>
    <col min="11168" max="11168" width="11" style="1" customWidth="1"/>
    <col min="11169" max="11169" width="18.5703125" style="1" customWidth="1"/>
    <col min="11170" max="11170" width="4.42578125" style="1" customWidth="1"/>
    <col min="11171" max="11171" width="71.28515625" style="1" customWidth="1"/>
    <col min="11172" max="11172" width="19.140625" style="1" customWidth="1"/>
    <col min="11173" max="11173" width="20.140625" style="1" bestFit="1" customWidth="1"/>
    <col min="11174" max="11174" width="18.5703125" style="1" bestFit="1" customWidth="1"/>
    <col min="11175" max="11175" width="17" style="1" bestFit="1" customWidth="1"/>
    <col min="11176" max="11176" width="17.5703125" style="1" bestFit="1" customWidth="1"/>
    <col min="11177" max="11423" width="11.42578125" style="1"/>
    <col min="11424" max="11424" width="11" style="1" customWidth="1"/>
    <col min="11425" max="11425" width="18.5703125" style="1" customWidth="1"/>
    <col min="11426" max="11426" width="4.42578125" style="1" customWidth="1"/>
    <col min="11427" max="11427" width="71.28515625" style="1" customWidth="1"/>
    <col min="11428" max="11428" width="19.140625" style="1" customWidth="1"/>
    <col min="11429" max="11429" width="20.140625" style="1" bestFit="1" customWidth="1"/>
    <col min="11430" max="11430" width="18.5703125" style="1" bestFit="1" customWidth="1"/>
    <col min="11431" max="11431" width="17" style="1" bestFit="1" customWidth="1"/>
    <col min="11432" max="11432" width="17.5703125" style="1" bestFit="1" customWidth="1"/>
    <col min="11433" max="11679" width="11.42578125" style="1"/>
    <col min="11680" max="11680" width="11" style="1" customWidth="1"/>
    <col min="11681" max="11681" width="18.5703125" style="1" customWidth="1"/>
    <col min="11682" max="11682" width="4.42578125" style="1" customWidth="1"/>
    <col min="11683" max="11683" width="71.28515625" style="1" customWidth="1"/>
    <col min="11684" max="11684" width="19.140625" style="1" customWidth="1"/>
    <col min="11685" max="11685" width="20.140625" style="1" bestFit="1" customWidth="1"/>
    <col min="11686" max="11686" width="18.5703125" style="1" bestFit="1" customWidth="1"/>
    <col min="11687" max="11687" width="17" style="1" bestFit="1" customWidth="1"/>
    <col min="11688" max="11688" width="17.5703125" style="1" bestFit="1" customWidth="1"/>
    <col min="11689" max="11935" width="11.42578125" style="1"/>
    <col min="11936" max="11936" width="11" style="1" customWidth="1"/>
    <col min="11937" max="11937" width="18.5703125" style="1" customWidth="1"/>
    <col min="11938" max="11938" width="4.42578125" style="1" customWidth="1"/>
    <col min="11939" max="11939" width="71.28515625" style="1" customWidth="1"/>
    <col min="11940" max="11940" width="19.140625" style="1" customWidth="1"/>
    <col min="11941" max="11941" width="20.140625" style="1" bestFit="1" customWidth="1"/>
    <col min="11942" max="11942" width="18.5703125" style="1" bestFit="1" customWidth="1"/>
    <col min="11943" max="11943" width="17" style="1" bestFit="1" customWidth="1"/>
    <col min="11944" max="11944" width="17.5703125" style="1" bestFit="1" customWidth="1"/>
    <col min="11945" max="12191" width="11.42578125" style="1"/>
    <col min="12192" max="12192" width="11" style="1" customWidth="1"/>
    <col min="12193" max="12193" width="18.5703125" style="1" customWidth="1"/>
    <col min="12194" max="12194" width="4.42578125" style="1" customWidth="1"/>
    <col min="12195" max="12195" width="71.28515625" style="1" customWidth="1"/>
    <col min="12196" max="12196" width="19.140625" style="1" customWidth="1"/>
    <col min="12197" max="12197" width="20.140625" style="1" bestFit="1" customWidth="1"/>
    <col min="12198" max="12198" width="18.5703125" style="1" bestFit="1" customWidth="1"/>
    <col min="12199" max="12199" width="17" style="1" bestFit="1" customWidth="1"/>
    <col min="12200" max="12200" width="17.5703125" style="1" bestFit="1" customWidth="1"/>
    <col min="12201" max="12447" width="11.42578125" style="1"/>
    <col min="12448" max="12448" width="11" style="1" customWidth="1"/>
    <col min="12449" max="12449" width="18.5703125" style="1" customWidth="1"/>
    <col min="12450" max="12450" width="4.42578125" style="1" customWidth="1"/>
    <col min="12451" max="12451" width="71.28515625" style="1" customWidth="1"/>
    <col min="12452" max="12452" width="19.140625" style="1" customWidth="1"/>
    <col min="12453" max="12453" width="20.140625" style="1" bestFit="1" customWidth="1"/>
    <col min="12454" max="12454" width="18.5703125" style="1" bestFit="1" customWidth="1"/>
    <col min="12455" max="12455" width="17" style="1" bestFit="1" customWidth="1"/>
    <col min="12456" max="12456" width="17.5703125" style="1" bestFit="1" customWidth="1"/>
    <col min="12457" max="12703" width="11.42578125" style="1"/>
    <col min="12704" max="12704" width="11" style="1" customWidth="1"/>
    <col min="12705" max="12705" width="18.5703125" style="1" customWidth="1"/>
    <col min="12706" max="12706" width="4.42578125" style="1" customWidth="1"/>
    <col min="12707" max="12707" width="71.28515625" style="1" customWidth="1"/>
    <col min="12708" max="12708" width="19.140625" style="1" customWidth="1"/>
    <col min="12709" max="12709" width="20.140625" style="1" bestFit="1" customWidth="1"/>
    <col min="12710" max="12710" width="18.5703125" style="1" bestFit="1" customWidth="1"/>
    <col min="12711" max="12711" width="17" style="1" bestFit="1" customWidth="1"/>
    <col min="12712" max="12712" width="17.5703125" style="1" bestFit="1" customWidth="1"/>
    <col min="12713" max="12959" width="11.42578125" style="1"/>
    <col min="12960" max="12960" width="11" style="1" customWidth="1"/>
    <col min="12961" max="12961" width="18.5703125" style="1" customWidth="1"/>
    <col min="12962" max="12962" width="4.42578125" style="1" customWidth="1"/>
    <col min="12963" max="12963" width="71.28515625" style="1" customWidth="1"/>
    <col min="12964" max="12964" width="19.140625" style="1" customWidth="1"/>
    <col min="12965" max="12965" width="20.140625" style="1" bestFit="1" customWidth="1"/>
    <col min="12966" max="12966" width="18.5703125" style="1" bestFit="1" customWidth="1"/>
    <col min="12967" max="12967" width="17" style="1" bestFit="1" customWidth="1"/>
    <col min="12968" max="12968" width="17.5703125" style="1" bestFit="1" customWidth="1"/>
    <col min="12969" max="13215" width="11.42578125" style="1"/>
    <col min="13216" max="13216" width="11" style="1" customWidth="1"/>
    <col min="13217" max="13217" width="18.5703125" style="1" customWidth="1"/>
    <col min="13218" max="13218" width="4.42578125" style="1" customWidth="1"/>
    <col min="13219" max="13219" width="71.28515625" style="1" customWidth="1"/>
    <col min="13220" max="13220" width="19.140625" style="1" customWidth="1"/>
    <col min="13221" max="13221" width="20.140625" style="1" bestFit="1" customWidth="1"/>
    <col min="13222" max="13222" width="18.5703125" style="1" bestFit="1" customWidth="1"/>
    <col min="13223" max="13223" width="17" style="1" bestFit="1" customWidth="1"/>
    <col min="13224" max="13224" width="17.5703125" style="1" bestFit="1" customWidth="1"/>
    <col min="13225" max="13471" width="11.42578125" style="1"/>
    <col min="13472" max="13472" width="11" style="1" customWidth="1"/>
    <col min="13473" max="13473" width="18.5703125" style="1" customWidth="1"/>
    <col min="13474" max="13474" width="4.42578125" style="1" customWidth="1"/>
    <col min="13475" max="13475" width="71.28515625" style="1" customWidth="1"/>
    <col min="13476" max="13476" width="19.140625" style="1" customWidth="1"/>
    <col min="13477" max="13477" width="20.140625" style="1" bestFit="1" customWidth="1"/>
    <col min="13478" max="13478" width="18.5703125" style="1" bestFit="1" customWidth="1"/>
    <col min="13479" max="13479" width="17" style="1" bestFit="1" customWidth="1"/>
    <col min="13480" max="13480" width="17.5703125" style="1" bestFit="1" customWidth="1"/>
    <col min="13481" max="13727" width="11.42578125" style="1"/>
    <col min="13728" max="13728" width="11" style="1" customWidth="1"/>
    <col min="13729" max="13729" width="18.5703125" style="1" customWidth="1"/>
    <col min="13730" max="13730" width="4.42578125" style="1" customWidth="1"/>
    <col min="13731" max="13731" width="71.28515625" style="1" customWidth="1"/>
    <col min="13732" max="13732" width="19.140625" style="1" customWidth="1"/>
    <col min="13733" max="13733" width="20.140625" style="1" bestFit="1" customWidth="1"/>
    <col min="13734" max="13734" width="18.5703125" style="1" bestFit="1" customWidth="1"/>
    <col min="13735" max="13735" width="17" style="1" bestFit="1" customWidth="1"/>
    <col min="13736" max="13736" width="17.5703125" style="1" bestFit="1" customWidth="1"/>
    <col min="13737" max="13983" width="11.42578125" style="1"/>
    <col min="13984" max="13984" width="11" style="1" customWidth="1"/>
    <col min="13985" max="13985" width="18.5703125" style="1" customWidth="1"/>
    <col min="13986" max="13986" width="4.42578125" style="1" customWidth="1"/>
    <col min="13987" max="13987" width="71.28515625" style="1" customWidth="1"/>
    <col min="13988" max="13988" width="19.140625" style="1" customWidth="1"/>
    <col min="13989" max="13989" width="20.140625" style="1" bestFit="1" customWidth="1"/>
    <col min="13990" max="13990" width="18.5703125" style="1" bestFit="1" customWidth="1"/>
    <col min="13991" max="13991" width="17" style="1" bestFit="1" customWidth="1"/>
    <col min="13992" max="13992" width="17.5703125" style="1" bestFit="1" customWidth="1"/>
    <col min="13993" max="14239" width="11.42578125" style="1"/>
    <col min="14240" max="14240" width="11" style="1" customWidth="1"/>
    <col min="14241" max="14241" width="18.5703125" style="1" customWidth="1"/>
    <col min="14242" max="14242" width="4.42578125" style="1" customWidth="1"/>
    <col min="14243" max="14243" width="71.28515625" style="1" customWidth="1"/>
    <col min="14244" max="14244" width="19.140625" style="1" customWidth="1"/>
    <col min="14245" max="14245" width="20.140625" style="1" bestFit="1" customWidth="1"/>
    <col min="14246" max="14246" width="18.5703125" style="1" bestFit="1" customWidth="1"/>
    <col min="14247" max="14247" width="17" style="1" bestFit="1" customWidth="1"/>
    <col min="14248" max="14248" width="17.5703125" style="1" bestFit="1" customWidth="1"/>
    <col min="14249" max="14495" width="11.42578125" style="1"/>
    <col min="14496" max="14496" width="11" style="1" customWidth="1"/>
    <col min="14497" max="14497" width="18.5703125" style="1" customWidth="1"/>
    <col min="14498" max="14498" width="4.42578125" style="1" customWidth="1"/>
    <col min="14499" max="14499" width="71.28515625" style="1" customWidth="1"/>
    <col min="14500" max="14500" width="19.140625" style="1" customWidth="1"/>
    <col min="14501" max="14501" width="20.140625" style="1" bestFit="1" customWidth="1"/>
    <col min="14502" max="14502" width="18.5703125" style="1" bestFit="1" customWidth="1"/>
    <col min="14503" max="14503" width="17" style="1" bestFit="1" customWidth="1"/>
    <col min="14504" max="14504" width="17.5703125" style="1" bestFit="1" customWidth="1"/>
    <col min="14505" max="14751" width="11.42578125" style="1"/>
    <col min="14752" max="14752" width="11" style="1" customWidth="1"/>
    <col min="14753" max="14753" width="18.5703125" style="1" customWidth="1"/>
    <col min="14754" max="14754" width="4.42578125" style="1" customWidth="1"/>
    <col min="14755" max="14755" width="71.28515625" style="1" customWidth="1"/>
    <col min="14756" max="14756" width="19.140625" style="1" customWidth="1"/>
    <col min="14757" max="14757" width="20.140625" style="1" bestFit="1" customWidth="1"/>
    <col min="14758" max="14758" width="18.5703125" style="1" bestFit="1" customWidth="1"/>
    <col min="14759" max="14759" width="17" style="1" bestFit="1" customWidth="1"/>
    <col min="14760" max="14760" width="17.5703125" style="1" bestFit="1" customWidth="1"/>
    <col min="14761" max="15007" width="11.42578125" style="1"/>
    <col min="15008" max="15008" width="11" style="1" customWidth="1"/>
    <col min="15009" max="15009" width="18.5703125" style="1" customWidth="1"/>
    <col min="15010" max="15010" width="4.42578125" style="1" customWidth="1"/>
    <col min="15011" max="15011" width="71.28515625" style="1" customWidth="1"/>
    <col min="15012" max="15012" width="19.140625" style="1" customWidth="1"/>
    <col min="15013" max="15013" width="20.140625" style="1" bestFit="1" customWidth="1"/>
    <col min="15014" max="15014" width="18.5703125" style="1" bestFit="1" customWidth="1"/>
    <col min="15015" max="15015" width="17" style="1" bestFit="1" customWidth="1"/>
    <col min="15016" max="15016" width="17.5703125" style="1" bestFit="1" customWidth="1"/>
    <col min="15017" max="15263" width="11.42578125" style="1"/>
    <col min="15264" max="15264" width="11" style="1" customWidth="1"/>
    <col min="15265" max="15265" width="18.5703125" style="1" customWidth="1"/>
    <col min="15266" max="15266" width="4.42578125" style="1" customWidth="1"/>
    <col min="15267" max="15267" width="71.28515625" style="1" customWidth="1"/>
    <col min="15268" max="15268" width="19.140625" style="1" customWidth="1"/>
    <col min="15269" max="15269" width="20.140625" style="1" bestFit="1" customWidth="1"/>
    <col min="15270" max="15270" width="18.5703125" style="1" bestFit="1" customWidth="1"/>
    <col min="15271" max="15271" width="17" style="1" bestFit="1" customWidth="1"/>
    <col min="15272" max="15272" width="17.5703125" style="1" bestFit="1" customWidth="1"/>
    <col min="15273" max="15519" width="11.42578125" style="1"/>
    <col min="15520" max="15520" width="11" style="1" customWidth="1"/>
    <col min="15521" max="15521" width="18.5703125" style="1" customWidth="1"/>
    <col min="15522" max="15522" width="4.42578125" style="1" customWidth="1"/>
    <col min="15523" max="15523" width="71.28515625" style="1" customWidth="1"/>
    <col min="15524" max="15524" width="19.140625" style="1" customWidth="1"/>
    <col min="15525" max="15525" width="20.140625" style="1" bestFit="1" customWidth="1"/>
    <col min="15526" max="15526" width="18.5703125" style="1" bestFit="1" customWidth="1"/>
    <col min="15527" max="15527" width="17" style="1" bestFit="1" customWidth="1"/>
    <col min="15528" max="15528" width="17.5703125" style="1" bestFit="1" customWidth="1"/>
    <col min="15529" max="15775" width="11.42578125" style="1"/>
    <col min="15776" max="15776" width="11" style="1" customWidth="1"/>
    <col min="15777" max="15777" width="18.5703125" style="1" customWidth="1"/>
    <col min="15778" max="15778" width="4.42578125" style="1" customWidth="1"/>
    <col min="15779" max="15779" width="71.28515625" style="1" customWidth="1"/>
    <col min="15780" max="15780" width="19.140625" style="1" customWidth="1"/>
    <col min="15781" max="15781" width="20.140625" style="1" bestFit="1" customWidth="1"/>
    <col min="15782" max="15782" width="18.5703125" style="1" bestFit="1" customWidth="1"/>
    <col min="15783" max="15783" width="17" style="1" bestFit="1" customWidth="1"/>
    <col min="15784" max="15784" width="17.5703125" style="1" bestFit="1" customWidth="1"/>
    <col min="15785" max="16031" width="11.42578125" style="1"/>
    <col min="16032" max="16032" width="11" style="1" customWidth="1"/>
    <col min="16033" max="16033" width="18.5703125" style="1" customWidth="1"/>
    <col min="16034" max="16034" width="4.42578125" style="1" customWidth="1"/>
    <col min="16035" max="16035" width="71.28515625" style="1" customWidth="1"/>
    <col min="16036" max="16036" width="19.140625" style="1" customWidth="1"/>
    <col min="16037" max="16037" width="20.140625" style="1" bestFit="1" customWidth="1"/>
    <col min="16038" max="16038" width="18.5703125" style="1" bestFit="1" customWidth="1"/>
    <col min="16039" max="16039" width="17" style="1" bestFit="1" customWidth="1"/>
    <col min="16040" max="16040" width="17.5703125" style="1" bestFit="1" customWidth="1"/>
    <col min="16041" max="16287" width="11.42578125" style="1"/>
    <col min="16288" max="16293" width="11.42578125" style="1" customWidth="1"/>
    <col min="16294" max="16328" width="11.42578125" style="1"/>
    <col min="16329" max="16332" width="11.5703125" style="1" customWidth="1"/>
    <col min="16333" max="16373" width="11.42578125" style="1"/>
    <col min="16374" max="16384" width="11.5703125" style="1" customWidth="1"/>
  </cols>
  <sheetData>
    <row r="1" spans="2:9" ht="15.75" customHeight="1" x14ac:dyDescent="0.25">
      <c r="B1" s="47" t="s">
        <v>0</v>
      </c>
      <c r="C1" s="47"/>
      <c r="D1" s="47"/>
      <c r="E1" s="47"/>
      <c r="F1" s="47"/>
      <c r="G1" s="47"/>
      <c r="H1" s="47"/>
    </row>
    <row r="2" spans="2:9" x14ac:dyDescent="0.2">
      <c r="B2" s="48" t="s">
        <v>1</v>
      </c>
      <c r="C2" s="48"/>
      <c r="D2" s="48"/>
      <c r="E2" s="48"/>
      <c r="F2" s="48"/>
      <c r="G2" s="48"/>
      <c r="H2" s="48"/>
    </row>
    <row r="3" spans="2:9" x14ac:dyDescent="0.25">
      <c r="B3" s="49" t="s">
        <v>450</v>
      </c>
      <c r="C3" s="49"/>
      <c r="D3" s="49"/>
      <c r="E3" s="49"/>
      <c r="F3" s="49"/>
      <c r="G3" s="49"/>
      <c r="H3" s="49"/>
    </row>
    <row r="4" spans="2:9" x14ac:dyDescent="0.25">
      <c r="B4" s="50" t="s">
        <v>2</v>
      </c>
      <c r="C4" s="50"/>
      <c r="D4" s="50"/>
      <c r="E4" s="50"/>
      <c r="F4" s="50"/>
      <c r="G4" s="50"/>
      <c r="H4" s="50"/>
    </row>
    <row r="5" spans="2:9" x14ac:dyDescent="0.25">
      <c r="B5" s="3"/>
    </row>
    <row r="6" spans="2:9" ht="21.75" customHeight="1" x14ac:dyDescent="0.25">
      <c r="B6" s="51" t="s">
        <v>3</v>
      </c>
      <c r="C6" s="53" t="s">
        <v>4</v>
      </c>
      <c r="D6" s="53" t="s">
        <v>5</v>
      </c>
      <c r="E6" s="53" t="s">
        <v>6</v>
      </c>
      <c r="F6" s="53" t="s">
        <v>7</v>
      </c>
      <c r="G6" s="53" t="s">
        <v>8</v>
      </c>
      <c r="H6" s="45" t="s">
        <v>9</v>
      </c>
    </row>
    <row r="7" spans="2:9" s="2" customFormat="1" ht="30.75" customHeight="1" x14ac:dyDescent="0.25">
      <c r="B7" s="52"/>
      <c r="C7" s="54"/>
      <c r="D7" s="54"/>
      <c r="E7" s="54"/>
      <c r="F7" s="54"/>
      <c r="G7" s="54"/>
      <c r="H7" s="46"/>
      <c r="I7" s="57"/>
    </row>
    <row r="8" spans="2:9" s="2" customFormat="1" ht="15" customHeight="1" x14ac:dyDescent="0.25">
      <c r="B8" s="5" t="s">
        <v>10</v>
      </c>
      <c r="C8" s="6">
        <f>C9+C345+C467</f>
        <v>98935474315</v>
      </c>
      <c r="D8" s="6">
        <f>D9+D345+D467</f>
        <v>6623933142.5299988</v>
      </c>
      <c r="E8" s="6">
        <f>E9+E345+E461+E467</f>
        <v>399700318.00999999</v>
      </c>
      <c r="F8" s="6">
        <f>F9+F345+F461+F467</f>
        <v>105959107775.54002</v>
      </c>
      <c r="G8" s="6">
        <f>G9+G345+G467</f>
        <v>80693040505.990005</v>
      </c>
      <c r="H8" s="6">
        <f>IF(G8=0,0,IF(F8=0,100,G8/F8*100))</f>
        <v>76.154888616962737</v>
      </c>
      <c r="I8" s="57"/>
    </row>
    <row r="9" spans="2:9" s="2" customFormat="1" ht="15" customHeight="1" x14ac:dyDescent="0.25">
      <c r="B9" s="5" t="s">
        <v>11</v>
      </c>
      <c r="C9" s="6">
        <f>C10+C41+C48+C287+C307+C342+C461</f>
        <v>8495949160</v>
      </c>
      <c r="D9" s="6">
        <f>D10+D41+D48+D287+D307+D342+D461</f>
        <v>44107139.370000005</v>
      </c>
      <c r="E9" s="6">
        <f>E10+E41+E48+E287+E307+E342</f>
        <v>14448502.09</v>
      </c>
      <c r="F9" s="6">
        <f>F10+F41+F48+F287+F307+F342</f>
        <v>8538731835.4399996</v>
      </c>
      <c r="G9" s="6">
        <f>G10+G41+G48+G287+G307+G342+G461</f>
        <v>6109152035.8700018</v>
      </c>
      <c r="H9" s="6">
        <f>IF(G9=0,0,IF(F9=0,100,G9/F9*100))</f>
        <v>71.546362546648567</v>
      </c>
      <c r="I9" s="57"/>
    </row>
    <row r="10" spans="2:9" s="2" customFormat="1" ht="15" customHeight="1" x14ac:dyDescent="0.25">
      <c r="B10" s="5" t="s">
        <v>12</v>
      </c>
      <c r="C10" s="6">
        <f>C11+C13+C19+C22+C37</f>
        <v>4196927572</v>
      </c>
      <c r="D10" s="7">
        <f t="shared" ref="D10" si="0">D11+D13+D19+D22+D37</f>
        <v>0</v>
      </c>
      <c r="E10" s="6">
        <f>E11+E13+E19+E22+E37</f>
        <v>3869264.63</v>
      </c>
      <c r="F10" s="6">
        <f>F11+F13+F19+F22+F37</f>
        <v>4200796836.6300001</v>
      </c>
      <c r="G10" s="6">
        <f>G11+G13+G19+G22+G37</f>
        <v>3132755558.3900003</v>
      </c>
      <c r="H10" s="6">
        <f>IF(G10=0,0,IF(F10=0,100,G10/F10*100))</f>
        <v>74.575269412533331</v>
      </c>
      <c r="I10" s="57"/>
    </row>
    <row r="11" spans="2:9" s="2" customFormat="1" ht="15" customHeight="1" x14ac:dyDescent="0.25">
      <c r="B11" s="5" t="s">
        <v>13</v>
      </c>
      <c r="C11" s="6">
        <f>SUM(C12)</f>
        <v>6556017</v>
      </c>
      <c r="D11" s="7">
        <f t="shared" ref="D11" si="1">SUM(D12)</f>
        <v>0</v>
      </c>
      <c r="E11" s="7">
        <f>SUM(E12)</f>
        <v>0</v>
      </c>
      <c r="F11" s="6">
        <f>SUM(F12)</f>
        <v>6556017</v>
      </c>
      <c r="G11" s="6">
        <f>SUM(G12)</f>
        <v>5699986.3499999996</v>
      </c>
      <c r="H11" s="6">
        <f t="shared" ref="H11:H76" si="2">IF(G11=0,0,IF(F11=0,100,G11/F11*100))</f>
        <v>86.942824431358247</v>
      </c>
      <c r="I11" s="57"/>
    </row>
    <row r="12" spans="2:9" ht="15" customHeight="1" x14ac:dyDescent="0.25">
      <c r="B12" s="8" t="s">
        <v>14</v>
      </c>
      <c r="C12" s="9">
        <v>6556017</v>
      </c>
      <c r="D12" s="11">
        <v>0</v>
      </c>
      <c r="E12" s="11">
        <v>0</v>
      </c>
      <c r="F12" s="12">
        <f>+C12+D12+E12</f>
        <v>6556017</v>
      </c>
      <c r="G12" s="9">
        <v>5699986.3499999996</v>
      </c>
      <c r="H12" s="12">
        <f t="shared" si="2"/>
        <v>86.942824431358247</v>
      </c>
    </row>
    <row r="13" spans="2:9" s="2" customFormat="1" ht="24" customHeight="1" x14ac:dyDescent="0.25">
      <c r="B13" s="13" t="s">
        <v>15</v>
      </c>
      <c r="C13" s="14">
        <f>SUM(C14:C18)</f>
        <v>194736344</v>
      </c>
      <c r="D13" s="17">
        <f t="shared" ref="D13" si="3">SUM(D14:D18)</f>
        <v>0</v>
      </c>
      <c r="E13" s="14">
        <f>SUM(E14:E18)</f>
        <v>3869264.63</v>
      </c>
      <c r="F13" s="14">
        <f>SUM(F14:F18)</f>
        <v>198605608.63</v>
      </c>
      <c r="G13" s="14">
        <f>SUM(G14:G18)</f>
        <v>133720377.97</v>
      </c>
      <c r="H13" s="6">
        <f t="shared" si="2"/>
        <v>67.329608107452572</v>
      </c>
      <c r="I13" s="57"/>
    </row>
    <row r="14" spans="2:9" ht="16.5" customHeight="1" x14ac:dyDescent="0.25">
      <c r="B14" s="15" t="s">
        <v>16</v>
      </c>
      <c r="C14" s="16">
        <v>65879631</v>
      </c>
      <c r="D14" s="11">
        <v>0</v>
      </c>
      <c r="E14" s="11">
        <v>0</v>
      </c>
      <c r="F14" s="12">
        <f>+C14+D14+E14</f>
        <v>65879631</v>
      </c>
      <c r="G14" s="9">
        <v>48268167.399999999</v>
      </c>
      <c r="H14" s="12">
        <f t="shared" si="2"/>
        <v>73.267209708566824</v>
      </c>
    </row>
    <row r="15" spans="2:9" ht="15" customHeight="1" x14ac:dyDescent="0.25">
      <c r="B15" s="15" t="s">
        <v>17</v>
      </c>
      <c r="C15" s="16">
        <v>40654824</v>
      </c>
      <c r="D15" s="11">
        <v>0</v>
      </c>
      <c r="E15" s="10">
        <v>3869264.63</v>
      </c>
      <c r="F15" s="12">
        <f>+C15+D15+E15</f>
        <v>44524088.630000003</v>
      </c>
      <c r="G15" s="9">
        <v>29604733.510000002</v>
      </c>
      <c r="H15" s="12">
        <f t="shared" si="2"/>
        <v>66.491498020360481</v>
      </c>
    </row>
    <row r="16" spans="2:9" ht="17.25" customHeight="1" x14ac:dyDescent="0.25">
      <c r="B16" s="15" t="s">
        <v>18</v>
      </c>
      <c r="C16" s="16">
        <v>42502525</v>
      </c>
      <c r="D16" s="11">
        <v>0</v>
      </c>
      <c r="E16" s="11">
        <v>0</v>
      </c>
      <c r="F16" s="12">
        <f>+C16+D16+E16</f>
        <v>42502525</v>
      </c>
      <c r="G16" s="9">
        <v>27826947.77</v>
      </c>
      <c r="H16" s="12">
        <f t="shared" si="2"/>
        <v>65.471281459160366</v>
      </c>
    </row>
    <row r="17" spans="2:9" ht="15" customHeight="1" x14ac:dyDescent="0.25">
      <c r="B17" s="15" t="s">
        <v>19</v>
      </c>
      <c r="C17" s="16">
        <v>25654380</v>
      </c>
      <c r="D17" s="11">
        <v>0</v>
      </c>
      <c r="E17" s="11">
        <v>0</v>
      </c>
      <c r="F17" s="12">
        <f>+C17+D17+E17</f>
        <v>25654380</v>
      </c>
      <c r="G17" s="9">
        <v>20526274.289999999</v>
      </c>
      <c r="H17" s="12">
        <f t="shared" si="2"/>
        <v>80.010798506921617</v>
      </c>
    </row>
    <row r="18" spans="2:9" ht="17.25" customHeight="1" x14ac:dyDescent="0.25">
      <c r="B18" s="15" t="s">
        <v>20</v>
      </c>
      <c r="C18" s="16">
        <v>20044984</v>
      </c>
      <c r="D18" s="11">
        <v>0</v>
      </c>
      <c r="E18" s="11">
        <v>0</v>
      </c>
      <c r="F18" s="12">
        <f>+C18+D18+E18</f>
        <v>20044984</v>
      </c>
      <c r="G18" s="9">
        <v>7494255</v>
      </c>
      <c r="H18" s="12">
        <f t="shared" si="2"/>
        <v>37.387183746317781</v>
      </c>
    </row>
    <row r="19" spans="2:9" s="2" customFormat="1" ht="15" customHeight="1" x14ac:dyDescent="0.25">
      <c r="B19" s="13" t="s">
        <v>21</v>
      </c>
      <c r="C19" s="14">
        <f>SUM(C20:C21)</f>
        <v>3852301540</v>
      </c>
      <c r="D19" s="17">
        <f t="shared" ref="D19" si="4">SUM(D20:D21)</f>
        <v>0</v>
      </c>
      <c r="E19" s="17">
        <f>SUM(E20:E21)</f>
        <v>0</v>
      </c>
      <c r="F19" s="14">
        <f>SUM(F20:F21)</f>
        <v>3852301540</v>
      </c>
      <c r="G19" s="14">
        <f>SUM(G20:G21)</f>
        <v>2877364512</v>
      </c>
      <c r="H19" s="6">
        <f t="shared" si="2"/>
        <v>74.692089446352114</v>
      </c>
      <c r="I19" s="57"/>
    </row>
    <row r="20" spans="2:9" ht="36" customHeight="1" x14ac:dyDescent="0.25">
      <c r="B20" s="15" t="s">
        <v>22</v>
      </c>
      <c r="C20" s="16">
        <v>3852301540</v>
      </c>
      <c r="D20" s="11">
        <v>0</v>
      </c>
      <c r="E20" s="11">
        <v>0</v>
      </c>
      <c r="F20" s="12">
        <f>+C20+D20+E20</f>
        <v>3852301540</v>
      </c>
      <c r="G20" s="9">
        <v>2877301739.7800002</v>
      </c>
      <c r="H20" s="12">
        <f t="shared" si="2"/>
        <v>74.690459973182683</v>
      </c>
      <c r="I20" s="58"/>
    </row>
    <row r="21" spans="2:9" ht="36" customHeight="1" x14ac:dyDescent="0.25">
      <c r="B21" s="15" t="s">
        <v>23</v>
      </c>
      <c r="C21" s="18">
        <v>0</v>
      </c>
      <c r="D21" s="11">
        <v>0</v>
      </c>
      <c r="E21" s="11">
        <v>0</v>
      </c>
      <c r="F21" s="19">
        <f>+C21+D21+E21</f>
        <v>0</v>
      </c>
      <c r="G21" s="9">
        <v>62772.22</v>
      </c>
      <c r="H21" s="12">
        <f t="shared" si="2"/>
        <v>100</v>
      </c>
    </row>
    <row r="22" spans="2:9" s="2" customFormat="1" ht="15" customHeight="1" x14ac:dyDescent="0.25">
      <c r="B22" s="13" t="s">
        <v>24</v>
      </c>
      <c r="C22" s="14">
        <f>SUM(C23+C29+C31)</f>
        <v>143333671</v>
      </c>
      <c r="D22" s="17">
        <f t="shared" ref="D22" si="5">SUM(D23+D29+D31)</f>
        <v>0</v>
      </c>
      <c r="E22" s="17">
        <f>SUM(E23+E29+E31)</f>
        <v>0</v>
      </c>
      <c r="F22" s="14">
        <f>SUM(F23+F29+F31)</f>
        <v>143333671</v>
      </c>
      <c r="G22" s="14">
        <f>SUM(G23+G29+G31)</f>
        <v>115953045.59</v>
      </c>
      <c r="H22" s="6">
        <f t="shared" si="2"/>
        <v>80.897283088493566</v>
      </c>
      <c r="I22" s="57"/>
    </row>
    <row r="23" spans="2:9" s="2" customFormat="1" ht="15" customHeight="1" x14ac:dyDescent="0.25">
      <c r="B23" s="13" t="s">
        <v>25</v>
      </c>
      <c r="C23" s="14">
        <f>SUM(C24:C28)</f>
        <v>47685603</v>
      </c>
      <c r="D23" s="17">
        <f t="shared" ref="D23" si="6">SUM(D24:D28)</f>
        <v>0</v>
      </c>
      <c r="E23" s="17">
        <f>SUM(E24:E28)</f>
        <v>0</v>
      </c>
      <c r="F23" s="14">
        <f>SUM(F24:F28)</f>
        <v>47685603</v>
      </c>
      <c r="G23" s="14">
        <f>SUM(G24:G28)</f>
        <v>15627863.870000001</v>
      </c>
      <c r="H23" s="6">
        <f t="shared" si="2"/>
        <v>32.7727089243267</v>
      </c>
      <c r="I23" s="57"/>
    </row>
    <row r="24" spans="2:9" ht="24" customHeight="1" x14ac:dyDescent="0.25">
      <c r="B24" s="15" t="s">
        <v>26</v>
      </c>
      <c r="C24" s="16">
        <v>36526680.729999997</v>
      </c>
      <c r="D24" s="11">
        <v>0</v>
      </c>
      <c r="E24" s="11">
        <v>0</v>
      </c>
      <c r="F24" s="12">
        <f>+C24+D24+E24</f>
        <v>36526680.729999997</v>
      </c>
      <c r="G24" s="9">
        <v>586723.12</v>
      </c>
      <c r="H24" s="12">
        <f t="shared" si="2"/>
        <v>1.6062864412372244</v>
      </c>
    </row>
    <row r="25" spans="2:9" ht="15" customHeight="1" x14ac:dyDescent="0.25">
      <c r="B25" s="15" t="s">
        <v>27</v>
      </c>
      <c r="C25" s="16">
        <v>5785195.9900000002</v>
      </c>
      <c r="D25" s="11">
        <v>0</v>
      </c>
      <c r="E25" s="11">
        <v>0</v>
      </c>
      <c r="F25" s="12">
        <f>+C25+D25+E25</f>
        <v>5785195.9900000002</v>
      </c>
      <c r="G25" s="9">
        <v>200649.36</v>
      </c>
      <c r="H25" s="12">
        <f t="shared" si="2"/>
        <v>3.4683243289740298</v>
      </c>
    </row>
    <row r="26" spans="2:9" ht="15" customHeight="1" x14ac:dyDescent="0.25">
      <c r="B26" s="15" t="s">
        <v>28</v>
      </c>
      <c r="C26" s="18">
        <v>0</v>
      </c>
      <c r="D26" s="11">
        <v>0</v>
      </c>
      <c r="E26" s="11">
        <v>0</v>
      </c>
      <c r="F26" s="19">
        <f>+C26+D26+E26</f>
        <v>0</v>
      </c>
      <c r="G26" s="12">
        <v>14753200.720000001</v>
      </c>
      <c r="H26" s="12">
        <f t="shared" si="2"/>
        <v>100</v>
      </c>
      <c r="I26" s="58"/>
    </row>
    <row r="27" spans="2:9" ht="13.5" customHeight="1" x14ac:dyDescent="0.25">
      <c r="B27" s="15" t="s">
        <v>29</v>
      </c>
      <c r="C27" s="16">
        <v>1224040.24</v>
      </c>
      <c r="D27" s="11">
        <v>0</v>
      </c>
      <c r="E27" s="11">
        <v>0</v>
      </c>
      <c r="F27" s="12">
        <f>+C27+D27+E27</f>
        <v>1224040.24</v>
      </c>
      <c r="G27" s="9">
        <v>7361.68</v>
      </c>
      <c r="H27" s="12">
        <f t="shared" si="2"/>
        <v>0.60142467211698858</v>
      </c>
    </row>
    <row r="28" spans="2:9" ht="24" customHeight="1" x14ac:dyDescent="0.25">
      <c r="B28" s="15" t="s">
        <v>30</v>
      </c>
      <c r="C28" s="16">
        <v>4149686.04</v>
      </c>
      <c r="D28" s="11">
        <v>0</v>
      </c>
      <c r="E28" s="11">
        <v>0</v>
      </c>
      <c r="F28" s="12">
        <f>+C28+D28+E28</f>
        <v>4149686.04</v>
      </c>
      <c r="G28" s="9">
        <v>79928.990000000005</v>
      </c>
      <c r="H28" s="12">
        <f t="shared" si="2"/>
        <v>1.926145477743179</v>
      </c>
    </row>
    <row r="29" spans="2:9" s="2" customFormat="1" ht="15" customHeight="1" x14ac:dyDescent="0.25">
      <c r="B29" s="13" t="s">
        <v>31</v>
      </c>
      <c r="C29" s="14">
        <f>SUM(C30:C30)</f>
        <v>95648068</v>
      </c>
      <c r="D29" s="17">
        <f t="shared" ref="D29" si="7">SUM(D30:D30)</f>
        <v>0</v>
      </c>
      <c r="E29" s="17">
        <f>SUM(E30:E30)</f>
        <v>0</v>
      </c>
      <c r="F29" s="14">
        <f>SUM(F30:F30)</f>
        <v>95648068</v>
      </c>
      <c r="G29" s="14">
        <f>SUM(G30:G30)</f>
        <v>97557290.280000001</v>
      </c>
      <c r="H29" s="6">
        <f t="shared" si="2"/>
        <v>101.99609079401375</v>
      </c>
      <c r="I29" s="57"/>
    </row>
    <row r="30" spans="2:9" ht="24" customHeight="1" x14ac:dyDescent="0.25">
      <c r="B30" s="20" t="s">
        <v>32</v>
      </c>
      <c r="C30" s="21">
        <v>95648068</v>
      </c>
      <c r="D30" s="11">
        <v>0</v>
      </c>
      <c r="E30" s="11">
        <v>0</v>
      </c>
      <c r="F30" s="12">
        <f>+C30+D30+E30</f>
        <v>95648068</v>
      </c>
      <c r="G30" s="12">
        <v>97557290.280000001</v>
      </c>
      <c r="H30" s="12">
        <f t="shared" si="2"/>
        <v>101.99609079401375</v>
      </c>
    </row>
    <row r="31" spans="2:9" ht="15" customHeight="1" x14ac:dyDescent="0.25">
      <c r="B31" s="13" t="s">
        <v>33</v>
      </c>
      <c r="C31" s="17">
        <f>SUM(C32:C36)</f>
        <v>0</v>
      </c>
      <c r="D31" s="17">
        <f t="shared" ref="D31" si="8">SUM(D32:D36)</f>
        <v>0</v>
      </c>
      <c r="E31" s="17">
        <f>SUM(E32:E36)</f>
        <v>0</v>
      </c>
      <c r="F31" s="17">
        <f>SUM(F32:F36)</f>
        <v>0</v>
      </c>
      <c r="G31" s="14">
        <f>SUM(G32:G36)</f>
        <v>2767891.44</v>
      </c>
      <c r="H31" s="6">
        <f t="shared" si="2"/>
        <v>100</v>
      </c>
    </row>
    <row r="32" spans="2:9" ht="24" customHeight="1" x14ac:dyDescent="0.25">
      <c r="B32" s="20" t="s">
        <v>34</v>
      </c>
      <c r="C32" s="22">
        <v>0</v>
      </c>
      <c r="D32" s="11">
        <v>0</v>
      </c>
      <c r="E32" s="11">
        <v>0</v>
      </c>
      <c r="F32" s="19">
        <f>+C32+D32+E32</f>
        <v>0</v>
      </c>
      <c r="G32" s="12">
        <v>110390.35</v>
      </c>
      <c r="H32" s="12">
        <f t="shared" si="2"/>
        <v>100</v>
      </c>
    </row>
    <row r="33" spans="2:9" ht="15" customHeight="1" x14ac:dyDescent="0.25">
      <c r="B33" s="20" t="s">
        <v>35</v>
      </c>
      <c r="C33" s="22">
        <v>0</v>
      </c>
      <c r="D33" s="11">
        <v>0</v>
      </c>
      <c r="E33" s="11">
        <v>0</v>
      </c>
      <c r="F33" s="19">
        <f>+C33+D33+E33</f>
        <v>0</v>
      </c>
      <c r="G33" s="12">
        <v>32412.49</v>
      </c>
      <c r="H33" s="12">
        <f t="shared" si="2"/>
        <v>100</v>
      </c>
    </row>
    <row r="34" spans="2:9" ht="25.5" customHeight="1" x14ac:dyDescent="0.25">
      <c r="B34" s="20" t="s">
        <v>36</v>
      </c>
      <c r="C34" s="22">
        <v>0</v>
      </c>
      <c r="D34" s="11">
        <v>0</v>
      </c>
      <c r="E34" s="11">
        <v>0</v>
      </c>
      <c r="F34" s="19">
        <f>+C34+D34+E34</f>
        <v>0</v>
      </c>
      <c r="G34" s="12">
        <v>2609852.35</v>
      </c>
      <c r="H34" s="12">
        <f t="shared" si="2"/>
        <v>100</v>
      </c>
    </row>
    <row r="35" spans="2:9" ht="24" customHeight="1" x14ac:dyDescent="0.25">
      <c r="B35" s="20" t="s">
        <v>37</v>
      </c>
      <c r="C35" s="22">
        <v>0</v>
      </c>
      <c r="D35" s="11">
        <v>0</v>
      </c>
      <c r="E35" s="11">
        <v>0</v>
      </c>
      <c r="F35" s="19">
        <f>+C35+D35+E35</f>
        <v>0</v>
      </c>
      <c r="G35" s="12">
        <v>1683.45</v>
      </c>
      <c r="H35" s="12">
        <f t="shared" si="2"/>
        <v>100</v>
      </c>
    </row>
    <row r="36" spans="2:9" s="2" customFormat="1" ht="24" customHeight="1" x14ac:dyDescent="0.25">
      <c r="B36" s="20" t="s">
        <v>38</v>
      </c>
      <c r="C36" s="22">
        <v>0</v>
      </c>
      <c r="D36" s="11">
        <v>0</v>
      </c>
      <c r="E36" s="11">
        <v>0</v>
      </c>
      <c r="F36" s="19">
        <f>+C36+D36+E36</f>
        <v>0</v>
      </c>
      <c r="G36" s="12">
        <v>13552.8</v>
      </c>
      <c r="H36" s="12">
        <f t="shared" si="2"/>
        <v>100</v>
      </c>
      <c r="I36" s="57"/>
    </row>
    <row r="37" spans="2:9" ht="37.5" customHeight="1" x14ac:dyDescent="0.25">
      <c r="B37" s="13" t="s">
        <v>39</v>
      </c>
      <c r="C37" s="17">
        <f>SUM(C38:C40)</f>
        <v>0</v>
      </c>
      <c r="D37" s="17">
        <f t="shared" ref="D37" si="9">SUM(D38:D40)</f>
        <v>0</v>
      </c>
      <c r="E37" s="17">
        <f>SUM(E38:E40)</f>
        <v>0</v>
      </c>
      <c r="F37" s="17">
        <f>SUM(F38:F40)</f>
        <v>0</v>
      </c>
      <c r="G37" s="14">
        <f>SUM(G38:G40)</f>
        <v>17636.48</v>
      </c>
      <c r="H37" s="6">
        <f t="shared" si="2"/>
        <v>100</v>
      </c>
    </row>
    <row r="38" spans="2:9" ht="48" customHeight="1" x14ac:dyDescent="0.25">
      <c r="B38" s="20" t="s">
        <v>40</v>
      </c>
      <c r="C38" s="22">
        <v>0</v>
      </c>
      <c r="D38" s="11">
        <v>0</v>
      </c>
      <c r="E38" s="11">
        <v>0</v>
      </c>
      <c r="F38" s="19">
        <f>+C38+D38+E38</f>
        <v>0</v>
      </c>
      <c r="G38" s="12">
        <v>4511.3999999999996</v>
      </c>
      <c r="H38" s="12">
        <f t="shared" si="2"/>
        <v>100</v>
      </c>
    </row>
    <row r="39" spans="2:9" ht="15.75" customHeight="1" x14ac:dyDescent="0.25">
      <c r="B39" s="20" t="s">
        <v>41</v>
      </c>
      <c r="C39" s="22">
        <v>0</v>
      </c>
      <c r="D39" s="11">
        <v>0</v>
      </c>
      <c r="E39" s="11">
        <v>0</v>
      </c>
      <c r="F39" s="19">
        <f>+C39+D39+E39</f>
        <v>0</v>
      </c>
      <c r="G39" s="12">
        <v>3505.18</v>
      </c>
      <c r="H39" s="12">
        <f t="shared" si="2"/>
        <v>100</v>
      </c>
    </row>
    <row r="40" spans="2:9" s="2" customFormat="1" ht="15" customHeight="1" x14ac:dyDescent="0.25">
      <c r="B40" s="20" t="s">
        <v>42</v>
      </c>
      <c r="C40" s="22">
        <v>0</v>
      </c>
      <c r="D40" s="11">
        <v>0</v>
      </c>
      <c r="E40" s="11">
        <v>0</v>
      </c>
      <c r="F40" s="19">
        <f>+C40+D40+E40</f>
        <v>0</v>
      </c>
      <c r="G40" s="12">
        <v>9619.9</v>
      </c>
      <c r="H40" s="12">
        <f t="shared" si="2"/>
        <v>100</v>
      </c>
      <c r="I40" s="57"/>
    </row>
    <row r="41" spans="2:9" s="2" customFormat="1" ht="15" customHeight="1" x14ac:dyDescent="0.25">
      <c r="B41" s="13" t="s">
        <v>43</v>
      </c>
      <c r="C41" s="17">
        <f t="shared" ref="C41" si="10">+C42</f>
        <v>0</v>
      </c>
      <c r="D41" s="14">
        <f t="shared" ref="D41:G42" si="11">+D42</f>
        <v>20847604.610000003</v>
      </c>
      <c r="E41" s="14">
        <f t="shared" si="11"/>
        <v>1119237.46</v>
      </c>
      <c r="F41" s="14">
        <f t="shared" si="11"/>
        <v>21966842.07</v>
      </c>
      <c r="G41" s="14">
        <f t="shared" si="11"/>
        <v>24933772.07</v>
      </c>
      <c r="H41" s="6">
        <f t="shared" si="2"/>
        <v>113.50640201511678</v>
      </c>
      <c r="I41" s="57"/>
    </row>
    <row r="42" spans="2:9" s="2" customFormat="1" ht="15" customHeight="1" x14ac:dyDescent="0.25">
      <c r="B42" s="13" t="s">
        <v>44</v>
      </c>
      <c r="C42" s="17">
        <f>+C43</f>
        <v>0</v>
      </c>
      <c r="D42" s="14">
        <f t="shared" si="11"/>
        <v>20847604.610000003</v>
      </c>
      <c r="E42" s="14">
        <f t="shared" si="11"/>
        <v>1119237.46</v>
      </c>
      <c r="F42" s="14">
        <f t="shared" si="11"/>
        <v>21966842.07</v>
      </c>
      <c r="G42" s="14">
        <f t="shared" si="11"/>
        <v>24933772.07</v>
      </c>
      <c r="H42" s="6">
        <f t="shared" si="2"/>
        <v>113.50640201511678</v>
      </c>
      <c r="I42" s="57"/>
    </row>
    <row r="43" spans="2:9" ht="15" customHeight="1" x14ac:dyDescent="0.25">
      <c r="B43" s="23" t="s">
        <v>45</v>
      </c>
      <c r="C43" s="7">
        <f>SUM(C44:C45)</f>
        <v>0</v>
      </c>
      <c r="D43" s="6">
        <f>SUM(D44:D47)</f>
        <v>20847604.610000003</v>
      </c>
      <c r="E43" s="6">
        <f>SUM(E44:E47)</f>
        <v>1119237.46</v>
      </c>
      <c r="F43" s="6">
        <f>SUM(F44:F47)</f>
        <v>21966842.07</v>
      </c>
      <c r="G43" s="6">
        <f>SUM(G44:G47)</f>
        <v>24933772.07</v>
      </c>
      <c r="H43" s="6">
        <f t="shared" si="2"/>
        <v>113.50640201511678</v>
      </c>
    </row>
    <row r="44" spans="2:9" ht="15.75" customHeight="1" x14ac:dyDescent="0.25">
      <c r="B44" s="20" t="s">
        <v>46</v>
      </c>
      <c r="C44" s="22">
        <v>0</v>
      </c>
      <c r="D44" s="10">
        <v>20298350.690000001</v>
      </c>
      <c r="E44" s="10">
        <v>838977.14</v>
      </c>
      <c r="F44" s="12">
        <f>+C44+D44+E44</f>
        <v>21137327.830000002</v>
      </c>
      <c r="G44" s="12">
        <v>23020723.149999999</v>
      </c>
      <c r="H44" s="12">
        <f>IF(G44=0,0,IF(F44=0,100,G44/F44*100))</f>
        <v>108.91028106838989</v>
      </c>
    </row>
    <row r="45" spans="2:9" ht="24" customHeight="1" x14ac:dyDescent="0.25">
      <c r="B45" s="20" t="s">
        <v>456</v>
      </c>
      <c r="C45" s="22">
        <v>0</v>
      </c>
      <c r="D45" s="11">
        <v>0</v>
      </c>
      <c r="E45" s="11">
        <v>0</v>
      </c>
      <c r="F45" s="19">
        <f>+C45+D45+E45</f>
        <v>0</v>
      </c>
      <c r="G45" s="12">
        <v>537096</v>
      </c>
      <c r="H45" s="12">
        <f>IF(G45=0,0,IF(F45=0,100,G45/F45*100))</f>
        <v>100</v>
      </c>
    </row>
    <row r="46" spans="2:9" s="2" customFormat="1" x14ac:dyDescent="0.25">
      <c r="B46" s="24" t="s">
        <v>47</v>
      </c>
      <c r="C46" s="22">
        <v>0</v>
      </c>
      <c r="D46" s="10">
        <f>231718.92+7156+33899+4203+25140+60264+57456+28908+8172+9252+13857+69228</f>
        <v>549253.92000000004</v>
      </c>
      <c r="E46" s="10">
        <v>280260.32</v>
      </c>
      <c r="F46" s="12">
        <f>+C46+D46+E46</f>
        <v>829514.23999999999</v>
      </c>
      <c r="G46" s="12">
        <v>599255.92000000004</v>
      </c>
      <c r="H46" s="12">
        <f>IF(G46=0,0,IF(F46=0,100,G46/F46*100))</f>
        <v>72.241788157850067</v>
      </c>
      <c r="I46" s="57"/>
    </row>
    <row r="47" spans="2:9" s="2" customFormat="1" ht="15" customHeight="1" x14ac:dyDescent="0.25">
      <c r="B47" s="42" t="s">
        <v>453</v>
      </c>
      <c r="C47" s="22">
        <v>0</v>
      </c>
      <c r="D47" s="11">
        <v>0</v>
      </c>
      <c r="E47" s="11">
        <v>0</v>
      </c>
      <c r="F47" s="19">
        <f>+C47+D47+E47</f>
        <v>0</v>
      </c>
      <c r="G47" s="12">
        <v>776697</v>
      </c>
      <c r="H47" s="12">
        <f>IF(G47=0,0,IF(F47=0,100,G47/F47*100))</f>
        <v>100</v>
      </c>
      <c r="I47" s="57"/>
    </row>
    <row r="48" spans="2:9" s="2" customFormat="1" ht="15" customHeight="1" x14ac:dyDescent="0.25">
      <c r="B48" s="25" t="s">
        <v>48</v>
      </c>
      <c r="C48" s="6">
        <f>C49+C210+C281</f>
        <v>3291376452.9999995</v>
      </c>
      <c r="D48" s="7">
        <f t="shared" ref="D48" si="12">D49+D205+D276</f>
        <v>0</v>
      </c>
      <c r="E48" s="7">
        <f>E49+E210+E281</f>
        <v>0</v>
      </c>
      <c r="F48" s="6">
        <f>F49+F210+F281</f>
        <v>3291376452.9999995</v>
      </c>
      <c r="G48" s="6">
        <f>G49+G210+G281</f>
        <v>2535860941.6300006</v>
      </c>
      <c r="H48" s="6">
        <f t="shared" si="2"/>
        <v>77.045606233180436</v>
      </c>
      <c r="I48" s="57"/>
    </row>
    <row r="49" spans="2:9" ht="15" customHeight="1" x14ac:dyDescent="0.25">
      <c r="B49" s="5" t="s">
        <v>49</v>
      </c>
      <c r="C49" s="6">
        <f>C50+C61+C80+C93+C96+C105+C121+C140+C149+C151+C154+C208</f>
        <v>3095183737.9999995</v>
      </c>
      <c r="D49" s="7">
        <f t="shared" ref="D49" si="13">D50+D60+D79+D92+D95+D104+D118+D137+D145+D147+D150+D203</f>
        <v>0</v>
      </c>
      <c r="E49" s="7">
        <f>E50+E61+E80+E93+E96+E105+E121+E140+E149+E151+E154+E208</f>
        <v>0</v>
      </c>
      <c r="F49" s="6">
        <f>F50+F61+F80+F93+F96+F105+F121+F140+F149+F151+F154+F208</f>
        <v>3095183737.9999995</v>
      </c>
      <c r="G49" s="6">
        <f>G50+G61+G80+G93+G96+G105+G121+G140+G149+G151+G154+G208</f>
        <v>2442737982.5600004</v>
      </c>
      <c r="H49" s="6">
        <f t="shared" si="2"/>
        <v>78.920613098672234</v>
      </c>
    </row>
    <row r="50" spans="2:9" ht="24" customHeight="1" x14ac:dyDescent="0.25">
      <c r="B50" s="26" t="s">
        <v>50</v>
      </c>
      <c r="C50" s="6">
        <f>SUM(C51:C60)</f>
        <v>9803157</v>
      </c>
      <c r="D50" s="7">
        <f t="shared" ref="D50" si="14">SUM(D51:D59)</f>
        <v>0</v>
      </c>
      <c r="E50" s="7">
        <f>SUM(E51:E60)</f>
        <v>0</v>
      </c>
      <c r="F50" s="6">
        <f>SUM(F51:F60)</f>
        <v>9803157</v>
      </c>
      <c r="G50" s="6">
        <f>SUM(G51:G60)</f>
        <v>5408328</v>
      </c>
      <c r="H50" s="6">
        <f t="shared" si="2"/>
        <v>55.169248028976789</v>
      </c>
    </row>
    <row r="51" spans="2:9" ht="15" customHeight="1" x14ac:dyDescent="0.25">
      <c r="B51" s="15" t="s">
        <v>51</v>
      </c>
      <c r="C51" s="16">
        <v>38869.519999999997</v>
      </c>
      <c r="D51" s="11">
        <v>0</v>
      </c>
      <c r="E51" s="11">
        <v>0</v>
      </c>
      <c r="F51" s="12">
        <f t="shared" ref="F51:F60" si="15">+C51+D51+E51</f>
        <v>38869.519999999997</v>
      </c>
      <c r="G51" s="19">
        <v>0</v>
      </c>
      <c r="H51" s="27">
        <f t="shared" si="2"/>
        <v>0</v>
      </c>
    </row>
    <row r="52" spans="2:9" ht="15" customHeight="1" x14ac:dyDescent="0.25">
      <c r="B52" s="15" t="s">
        <v>52</v>
      </c>
      <c r="C52" s="16">
        <v>43771.1</v>
      </c>
      <c r="D52" s="11">
        <v>0</v>
      </c>
      <c r="E52" s="11">
        <v>0</v>
      </c>
      <c r="F52" s="12">
        <f t="shared" si="15"/>
        <v>43771.1</v>
      </c>
      <c r="G52" s="12">
        <v>11357</v>
      </c>
      <c r="H52" s="12">
        <f t="shared" si="2"/>
        <v>25.946343592004773</v>
      </c>
    </row>
    <row r="53" spans="2:9" ht="15" customHeight="1" x14ac:dyDescent="0.25">
      <c r="B53" s="15" t="s">
        <v>53</v>
      </c>
      <c r="C53" s="22">
        <v>0</v>
      </c>
      <c r="D53" s="11">
        <v>0</v>
      </c>
      <c r="E53" s="11">
        <v>0</v>
      </c>
      <c r="F53" s="11">
        <v>0</v>
      </c>
      <c r="G53" s="12">
        <v>576</v>
      </c>
      <c r="H53" s="12">
        <f>IF(G53=0,0,IF(F53=0,100,G53/F53*100))</f>
        <v>100</v>
      </c>
    </row>
    <row r="54" spans="2:9" ht="24" customHeight="1" x14ac:dyDescent="0.25">
      <c r="B54" s="15" t="s">
        <v>54</v>
      </c>
      <c r="C54" s="16">
        <v>490393.12</v>
      </c>
      <c r="D54" s="11">
        <v>0</v>
      </c>
      <c r="E54" s="11">
        <v>0</v>
      </c>
      <c r="F54" s="12">
        <f t="shared" si="15"/>
        <v>490393.12</v>
      </c>
      <c r="G54" s="12">
        <v>464061</v>
      </c>
      <c r="H54" s="12">
        <f t="shared" si="2"/>
        <v>94.630405907815344</v>
      </c>
    </row>
    <row r="55" spans="2:9" ht="31.5" customHeight="1" x14ac:dyDescent="0.25">
      <c r="B55" s="15" t="s">
        <v>55</v>
      </c>
      <c r="C55" s="16">
        <v>5429409.8799999999</v>
      </c>
      <c r="D55" s="11">
        <v>0</v>
      </c>
      <c r="E55" s="11">
        <v>0</v>
      </c>
      <c r="F55" s="12">
        <f t="shared" si="15"/>
        <v>5429409.8799999999</v>
      </c>
      <c r="G55" s="12">
        <v>2094023</v>
      </c>
      <c r="H55" s="12">
        <f t="shared" si="2"/>
        <v>38.56815098292045</v>
      </c>
    </row>
    <row r="56" spans="2:9" s="2" customFormat="1" ht="24" customHeight="1" x14ac:dyDescent="0.25">
      <c r="B56" s="15" t="s">
        <v>56</v>
      </c>
      <c r="C56" s="16">
        <v>425604.06</v>
      </c>
      <c r="D56" s="11">
        <v>0</v>
      </c>
      <c r="E56" s="11">
        <v>0</v>
      </c>
      <c r="F56" s="12">
        <f t="shared" si="15"/>
        <v>425604.06</v>
      </c>
      <c r="G56" s="12">
        <v>240786</v>
      </c>
      <c r="H56" s="12">
        <f t="shared" si="2"/>
        <v>56.575118197885608</v>
      </c>
      <c r="I56" s="57"/>
    </row>
    <row r="57" spans="2:9" ht="16.5" customHeight="1" x14ac:dyDescent="0.25">
      <c r="B57" s="15" t="s">
        <v>57</v>
      </c>
      <c r="C57" s="16">
        <v>384695.49</v>
      </c>
      <c r="D57" s="11">
        <v>0</v>
      </c>
      <c r="E57" s="11">
        <v>0</v>
      </c>
      <c r="F57" s="12">
        <f t="shared" si="15"/>
        <v>384695.49</v>
      </c>
      <c r="G57" s="12">
        <v>268120</v>
      </c>
      <c r="H57" s="12">
        <f t="shared" si="2"/>
        <v>69.696683992838075</v>
      </c>
    </row>
    <row r="58" spans="2:9" ht="24" customHeight="1" x14ac:dyDescent="0.25">
      <c r="B58" s="15" t="s">
        <v>58</v>
      </c>
      <c r="C58" s="16">
        <v>612981.6</v>
      </c>
      <c r="D58" s="11">
        <v>0</v>
      </c>
      <c r="E58" s="11">
        <v>0</v>
      </c>
      <c r="F58" s="12">
        <f t="shared" si="15"/>
        <v>612981.6</v>
      </c>
      <c r="G58" s="12">
        <v>334567</v>
      </c>
      <c r="H58" s="12">
        <f t="shared" si="2"/>
        <v>54.580267988468165</v>
      </c>
    </row>
    <row r="59" spans="2:9" ht="24" customHeight="1" x14ac:dyDescent="0.25">
      <c r="B59" s="15" t="s">
        <v>59</v>
      </c>
      <c r="C59" s="16">
        <v>1395969.56</v>
      </c>
      <c r="D59" s="11">
        <v>0</v>
      </c>
      <c r="E59" s="11">
        <v>0</v>
      </c>
      <c r="F59" s="12">
        <f t="shared" si="15"/>
        <v>1395969.56</v>
      </c>
      <c r="G59" s="12">
        <v>1449547</v>
      </c>
      <c r="H59" s="12">
        <f t="shared" si="2"/>
        <v>103.83800918982789</v>
      </c>
    </row>
    <row r="60" spans="2:9" ht="12.75" customHeight="1" x14ac:dyDescent="0.25">
      <c r="B60" s="15" t="s">
        <v>60</v>
      </c>
      <c r="C60" s="16">
        <v>981462.67</v>
      </c>
      <c r="D60" s="11">
        <v>0</v>
      </c>
      <c r="E60" s="11">
        <v>0</v>
      </c>
      <c r="F60" s="12">
        <f t="shared" si="15"/>
        <v>981462.67</v>
      </c>
      <c r="G60" s="12">
        <v>545291</v>
      </c>
      <c r="H60" s="12">
        <f t="shared" si="2"/>
        <v>55.559015810555479</v>
      </c>
    </row>
    <row r="61" spans="2:9" ht="15" customHeight="1" x14ac:dyDescent="0.25">
      <c r="B61" s="13" t="s">
        <v>61</v>
      </c>
      <c r="C61" s="14">
        <f>SUM(C62:C79)</f>
        <v>118526751.00000001</v>
      </c>
      <c r="D61" s="17">
        <f t="shared" ref="D61" si="16">SUM(D62:D79)</f>
        <v>0</v>
      </c>
      <c r="E61" s="17">
        <f>SUM(E62:E79)</f>
        <v>0</v>
      </c>
      <c r="F61" s="14">
        <f>SUM(F62:F79)</f>
        <v>118526751.00000001</v>
      </c>
      <c r="G61" s="14">
        <f>SUM(G62:G79)</f>
        <v>83430038.489999995</v>
      </c>
      <c r="H61" s="6">
        <f t="shared" si="2"/>
        <v>70.389205631731173</v>
      </c>
    </row>
    <row r="62" spans="2:9" ht="15" customHeight="1" x14ac:dyDescent="0.25">
      <c r="B62" s="15" t="s">
        <v>62</v>
      </c>
      <c r="C62" s="16">
        <v>17670323.620000001</v>
      </c>
      <c r="D62" s="11">
        <v>0</v>
      </c>
      <c r="E62" s="11">
        <v>0</v>
      </c>
      <c r="F62" s="12">
        <f t="shared" ref="F62:F79" si="17">+C62+D62+E62</f>
        <v>17670323.620000001</v>
      </c>
      <c r="G62" s="12">
        <v>10525392</v>
      </c>
      <c r="H62" s="12">
        <f t="shared" si="2"/>
        <v>59.565360693716599</v>
      </c>
    </row>
    <row r="63" spans="2:9" ht="15" customHeight="1" x14ac:dyDescent="0.25">
      <c r="B63" s="15" t="s">
        <v>63</v>
      </c>
      <c r="C63" s="16">
        <v>57610164.380000003</v>
      </c>
      <c r="D63" s="11">
        <v>0</v>
      </c>
      <c r="E63" s="11">
        <v>0</v>
      </c>
      <c r="F63" s="12">
        <f t="shared" si="17"/>
        <v>57610164.380000003</v>
      </c>
      <c r="G63" s="12">
        <v>41988349</v>
      </c>
      <c r="H63" s="12">
        <f t="shared" si="2"/>
        <v>72.883577840608822</v>
      </c>
    </row>
    <row r="64" spans="2:9" ht="15" customHeight="1" x14ac:dyDescent="0.25">
      <c r="B64" s="15" t="s">
        <v>64</v>
      </c>
      <c r="C64" s="16">
        <v>29285234.059999999</v>
      </c>
      <c r="D64" s="11">
        <v>0</v>
      </c>
      <c r="E64" s="11">
        <v>0</v>
      </c>
      <c r="F64" s="12">
        <f t="shared" si="17"/>
        <v>29285234.059999999</v>
      </c>
      <c r="G64" s="12">
        <v>22655241</v>
      </c>
      <c r="H64" s="12">
        <f t="shared" si="2"/>
        <v>77.360628068000494</v>
      </c>
    </row>
    <row r="65" spans="2:9" ht="15" customHeight="1" x14ac:dyDescent="0.25">
      <c r="B65" s="15" t="s">
        <v>65</v>
      </c>
      <c r="C65" s="16">
        <v>1656648.4</v>
      </c>
      <c r="D65" s="11">
        <v>0</v>
      </c>
      <c r="E65" s="11">
        <v>0</v>
      </c>
      <c r="F65" s="12">
        <f t="shared" si="17"/>
        <v>1656648.4</v>
      </c>
      <c r="G65" s="12">
        <v>1526400</v>
      </c>
      <c r="H65" s="12">
        <f t="shared" si="2"/>
        <v>92.137836851802717</v>
      </c>
    </row>
    <row r="66" spans="2:9" ht="15" customHeight="1" x14ac:dyDescent="0.25">
      <c r="B66" s="15" t="s">
        <v>66</v>
      </c>
      <c r="C66" s="16">
        <v>2186107.4</v>
      </c>
      <c r="D66" s="11">
        <v>0</v>
      </c>
      <c r="E66" s="11">
        <v>0</v>
      </c>
      <c r="F66" s="12">
        <f t="shared" si="17"/>
        <v>2186107.4</v>
      </c>
      <c r="G66" s="12">
        <v>131350</v>
      </c>
      <c r="H66" s="12">
        <f t="shared" si="2"/>
        <v>6.0083964767696232</v>
      </c>
    </row>
    <row r="67" spans="2:9" s="2" customFormat="1" ht="15" customHeight="1" x14ac:dyDescent="0.25">
      <c r="B67" s="15" t="s">
        <v>67</v>
      </c>
      <c r="C67" s="16">
        <v>2036763.69</v>
      </c>
      <c r="D67" s="11">
        <v>0</v>
      </c>
      <c r="E67" s="11">
        <v>0</v>
      </c>
      <c r="F67" s="12">
        <f t="shared" si="17"/>
        <v>2036763.69</v>
      </c>
      <c r="G67" s="12">
        <v>1272089</v>
      </c>
      <c r="H67" s="12">
        <f t="shared" si="2"/>
        <v>62.456386386188967</v>
      </c>
      <c r="I67" s="57"/>
    </row>
    <row r="68" spans="2:9" ht="24" customHeight="1" x14ac:dyDescent="0.25">
      <c r="B68" s="15" t="s">
        <v>68</v>
      </c>
      <c r="C68" s="16">
        <v>35913.599999999999</v>
      </c>
      <c r="D68" s="11">
        <v>0</v>
      </c>
      <c r="E68" s="11">
        <v>0</v>
      </c>
      <c r="F68" s="12">
        <f t="shared" si="17"/>
        <v>35913.599999999999</v>
      </c>
      <c r="G68" s="12">
        <v>24552</v>
      </c>
      <c r="H68" s="12">
        <f t="shared" si="2"/>
        <v>68.364073777064959</v>
      </c>
    </row>
    <row r="69" spans="2:9" ht="15" customHeight="1" x14ac:dyDescent="0.25">
      <c r="B69" s="20" t="s">
        <v>69</v>
      </c>
      <c r="C69" s="21">
        <v>2726.12</v>
      </c>
      <c r="D69" s="11">
        <v>0</v>
      </c>
      <c r="E69" s="11">
        <v>0</v>
      </c>
      <c r="F69" s="12">
        <f t="shared" si="17"/>
        <v>2726.12</v>
      </c>
      <c r="G69" s="19">
        <v>0</v>
      </c>
      <c r="H69" s="27">
        <f t="shared" si="2"/>
        <v>0</v>
      </c>
    </row>
    <row r="70" spans="2:9" ht="17.25" customHeight="1" x14ac:dyDescent="0.25">
      <c r="B70" s="15" t="s">
        <v>70</v>
      </c>
      <c r="C70" s="16">
        <v>516658.1</v>
      </c>
      <c r="D70" s="11">
        <v>0</v>
      </c>
      <c r="E70" s="11">
        <v>0</v>
      </c>
      <c r="F70" s="12">
        <f t="shared" si="17"/>
        <v>516658.1</v>
      </c>
      <c r="G70" s="12">
        <v>273800</v>
      </c>
      <c r="H70" s="12">
        <f t="shared" si="2"/>
        <v>52.994427068887532</v>
      </c>
    </row>
    <row r="71" spans="2:9" ht="14.25" customHeight="1" x14ac:dyDescent="0.25">
      <c r="B71" s="15" t="s">
        <v>71</v>
      </c>
      <c r="C71" s="16">
        <v>508598.29</v>
      </c>
      <c r="D71" s="11">
        <v>0</v>
      </c>
      <c r="E71" s="11">
        <v>0</v>
      </c>
      <c r="F71" s="12">
        <f t="shared" si="17"/>
        <v>508598.29</v>
      </c>
      <c r="G71" s="12">
        <v>267300</v>
      </c>
      <c r="H71" s="12">
        <f t="shared" si="2"/>
        <v>52.556212880700016</v>
      </c>
    </row>
    <row r="72" spans="2:9" ht="24" customHeight="1" x14ac:dyDescent="0.25">
      <c r="B72" s="15" t="s">
        <v>72</v>
      </c>
      <c r="C72" s="16">
        <v>4459687.53</v>
      </c>
      <c r="D72" s="11">
        <v>0</v>
      </c>
      <c r="E72" s="11">
        <v>0</v>
      </c>
      <c r="F72" s="12">
        <f t="shared" si="17"/>
        <v>4459687.53</v>
      </c>
      <c r="G72" s="12">
        <v>3317330.35</v>
      </c>
      <c r="H72" s="12">
        <f t="shared" si="2"/>
        <v>74.384815700305353</v>
      </c>
    </row>
    <row r="73" spans="2:9" s="2" customFormat="1" ht="24" customHeight="1" x14ac:dyDescent="0.25">
      <c r="B73" s="15" t="s">
        <v>73</v>
      </c>
      <c r="C73" s="16">
        <v>2446273.61</v>
      </c>
      <c r="D73" s="11">
        <v>0</v>
      </c>
      <c r="E73" s="11">
        <v>0</v>
      </c>
      <c r="F73" s="12">
        <f t="shared" si="17"/>
        <v>2446273.61</v>
      </c>
      <c r="G73" s="12">
        <v>1176065</v>
      </c>
      <c r="H73" s="12">
        <f t="shared" si="2"/>
        <v>48.07577513784323</v>
      </c>
      <c r="I73" s="57"/>
    </row>
    <row r="74" spans="2:9" ht="16.5" customHeight="1" x14ac:dyDescent="0.25">
      <c r="B74" s="15" t="s">
        <v>74</v>
      </c>
      <c r="C74" s="16">
        <v>10667.41</v>
      </c>
      <c r="D74" s="11">
        <v>0</v>
      </c>
      <c r="E74" s="11">
        <v>0</v>
      </c>
      <c r="F74" s="12">
        <f t="shared" si="17"/>
        <v>10667.41</v>
      </c>
      <c r="G74" s="12">
        <v>84938</v>
      </c>
      <c r="H74" s="12">
        <f t="shared" si="2"/>
        <v>796.23826214610676</v>
      </c>
    </row>
    <row r="75" spans="2:9" ht="15" customHeight="1" x14ac:dyDescent="0.25">
      <c r="B75" s="20" t="s">
        <v>75</v>
      </c>
      <c r="C75" s="21">
        <v>63885.919999999998</v>
      </c>
      <c r="D75" s="11">
        <v>0</v>
      </c>
      <c r="E75" s="11">
        <v>0</v>
      </c>
      <c r="F75" s="12">
        <f t="shared" si="17"/>
        <v>63885.919999999998</v>
      </c>
      <c r="G75" s="12">
        <v>60670</v>
      </c>
      <c r="H75" s="12">
        <f t="shared" si="2"/>
        <v>94.966152166236313</v>
      </c>
    </row>
    <row r="76" spans="2:9" ht="13.5" customHeight="1" x14ac:dyDescent="0.25">
      <c r="B76" s="15" t="s">
        <v>76</v>
      </c>
      <c r="C76" s="16">
        <v>16238.16</v>
      </c>
      <c r="D76" s="11">
        <v>0</v>
      </c>
      <c r="E76" s="11">
        <v>0</v>
      </c>
      <c r="F76" s="12">
        <f t="shared" si="17"/>
        <v>16238.16</v>
      </c>
      <c r="G76" s="19">
        <v>0</v>
      </c>
      <c r="H76" s="27">
        <f t="shared" si="2"/>
        <v>0</v>
      </c>
    </row>
    <row r="77" spans="2:9" ht="15" customHeight="1" x14ac:dyDescent="0.25">
      <c r="B77" s="15" t="s">
        <v>77</v>
      </c>
      <c r="C77" s="16">
        <v>6281.92</v>
      </c>
      <c r="D77" s="11">
        <v>0</v>
      </c>
      <c r="E77" s="11">
        <v>0</v>
      </c>
      <c r="F77" s="12">
        <f t="shared" si="17"/>
        <v>6281.92</v>
      </c>
      <c r="G77" s="19">
        <v>0</v>
      </c>
      <c r="H77" s="27">
        <f>IF(G77=0,0,IF(F77=0,100,G77/F77*100))</f>
        <v>0</v>
      </c>
    </row>
    <row r="78" spans="2:9" ht="24" customHeight="1" x14ac:dyDescent="0.25">
      <c r="B78" s="20" t="s">
        <v>78</v>
      </c>
      <c r="C78" s="22">
        <v>0</v>
      </c>
      <c r="D78" s="11">
        <v>0</v>
      </c>
      <c r="E78" s="11">
        <v>0</v>
      </c>
      <c r="F78" s="19">
        <f t="shared" si="17"/>
        <v>0</v>
      </c>
      <c r="G78" s="12">
        <v>38199.800000000003</v>
      </c>
      <c r="H78" s="12">
        <f t="shared" ref="H78:H141" si="18">IF(G78=0,0,IF(F78=0,100,G78/F78*100))</f>
        <v>100</v>
      </c>
    </row>
    <row r="79" spans="2:9" ht="15" customHeight="1" x14ac:dyDescent="0.25">
      <c r="B79" s="15" t="s">
        <v>79</v>
      </c>
      <c r="C79" s="16">
        <v>14578.79</v>
      </c>
      <c r="D79" s="11">
        <v>0</v>
      </c>
      <c r="E79" s="11">
        <v>0</v>
      </c>
      <c r="F79" s="12">
        <f t="shared" si="17"/>
        <v>14578.79</v>
      </c>
      <c r="G79" s="12">
        <v>88362.34</v>
      </c>
      <c r="H79" s="12">
        <f t="shared" si="18"/>
        <v>606.10201532500287</v>
      </c>
    </row>
    <row r="80" spans="2:9" ht="15" customHeight="1" x14ac:dyDescent="0.25">
      <c r="B80" s="13" t="s">
        <v>80</v>
      </c>
      <c r="C80" s="14">
        <f>SUM(C81:C92)</f>
        <v>2253846083.9999995</v>
      </c>
      <c r="D80" s="17">
        <f t="shared" ref="D80" si="19">SUM(D81:D92)</f>
        <v>0</v>
      </c>
      <c r="E80" s="17">
        <f>SUM(E81:E92)</f>
        <v>0</v>
      </c>
      <c r="F80" s="14">
        <f>SUM(F81:F92)</f>
        <v>2253846083.9999995</v>
      </c>
      <c r="G80" s="14">
        <f>SUM(G81:G92)</f>
        <v>1850330018.3099999</v>
      </c>
      <c r="H80" s="6">
        <f t="shared" si="18"/>
        <v>82.096556257565652</v>
      </c>
    </row>
    <row r="81" spans="2:9" ht="12" customHeight="1" x14ac:dyDescent="0.25">
      <c r="B81" s="15" t="s">
        <v>67</v>
      </c>
      <c r="C81" s="16">
        <v>525179945.25999999</v>
      </c>
      <c r="D81" s="11">
        <v>0</v>
      </c>
      <c r="E81" s="11">
        <v>0</v>
      </c>
      <c r="F81" s="12">
        <f t="shared" ref="F81:F92" si="20">+C81+D81+E81</f>
        <v>525179945.25999999</v>
      </c>
      <c r="G81" s="12">
        <v>408816488</v>
      </c>
      <c r="H81" s="12">
        <f t="shared" si="18"/>
        <v>77.843126282670198</v>
      </c>
    </row>
    <row r="82" spans="2:9" ht="12" customHeight="1" x14ac:dyDescent="0.25">
      <c r="B82" s="15" t="s">
        <v>81</v>
      </c>
      <c r="C82" s="16">
        <v>1529940021.8199999</v>
      </c>
      <c r="D82" s="11">
        <v>0</v>
      </c>
      <c r="E82" s="11">
        <v>0</v>
      </c>
      <c r="F82" s="12">
        <f t="shared" si="20"/>
        <v>1529940021.8199999</v>
      </c>
      <c r="G82" s="12">
        <v>1340795886</v>
      </c>
      <c r="H82" s="12">
        <f t="shared" si="18"/>
        <v>87.637153540503093</v>
      </c>
    </row>
    <row r="83" spans="2:9" ht="13.5" customHeight="1" x14ac:dyDescent="0.25">
      <c r="B83" s="15" t="s">
        <v>82</v>
      </c>
      <c r="C83" s="16">
        <v>36733183.479999997</v>
      </c>
      <c r="D83" s="11">
        <v>0</v>
      </c>
      <c r="E83" s="11">
        <v>0</v>
      </c>
      <c r="F83" s="12">
        <f t="shared" si="20"/>
        <v>36733183.479999997</v>
      </c>
      <c r="G83" s="12">
        <v>25251984</v>
      </c>
      <c r="H83" s="12">
        <f t="shared" si="18"/>
        <v>68.744338518192606</v>
      </c>
    </row>
    <row r="84" spans="2:9" ht="15" customHeight="1" x14ac:dyDescent="0.25">
      <c r="B84" s="15" t="s">
        <v>83</v>
      </c>
      <c r="C84" s="16">
        <v>342584.6</v>
      </c>
      <c r="D84" s="11">
        <v>0</v>
      </c>
      <c r="E84" s="11">
        <v>0</v>
      </c>
      <c r="F84" s="12">
        <f t="shared" si="20"/>
        <v>342584.6</v>
      </c>
      <c r="G84" s="12">
        <v>222327</v>
      </c>
      <c r="H84" s="12">
        <f t="shared" si="18"/>
        <v>64.896962677248197</v>
      </c>
    </row>
    <row r="85" spans="2:9" ht="11.25" customHeight="1" x14ac:dyDescent="0.25">
      <c r="B85" s="15" t="s">
        <v>84</v>
      </c>
      <c r="C85" s="16">
        <v>4507.6899999999996</v>
      </c>
      <c r="D85" s="11">
        <v>0</v>
      </c>
      <c r="E85" s="11">
        <v>0</v>
      </c>
      <c r="F85" s="12">
        <f t="shared" si="20"/>
        <v>4507.6899999999996</v>
      </c>
      <c r="G85" s="12">
        <v>3456</v>
      </c>
      <c r="H85" s="12">
        <f t="shared" si="18"/>
        <v>76.668981229853884</v>
      </c>
    </row>
    <row r="86" spans="2:9" s="2" customFormat="1" ht="15" customHeight="1" x14ac:dyDescent="0.25">
      <c r="B86" s="15" t="s">
        <v>66</v>
      </c>
      <c r="C86" s="16">
        <v>79831228.299999997</v>
      </c>
      <c r="D86" s="11">
        <v>0</v>
      </c>
      <c r="E86" s="11">
        <v>0</v>
      </c>
      <c r="F86" s="12">
        <f t="shared" si="20"/>
        <v>79831228.299999997</v>
      </c>
      <c r="G86" s="12">
        <v>7060626.8099999996</v>
      </c>
      <c r="H86" s="12">
        <f t="shared" si="18"/>
        <v>8.8444421567292864</v>
      </c>
      <c r="I86" s="57"/>
    </row>
    <row r="87" spans="2:9" ht="15" customHeight="1" x14ac:dyDescent="0.25">
      <c r="B87" s="15" t="s">
        <v>85</v>
      </c>
      <c r="C87" s="16">
        <v>1706161.49</v>
      </c>
      <c r="D87" s="11">
        <v>0</v>
      </c>
      <c r="E87" s="11">
        <v>0</v>
      </c>
      <c r="F87" s="12">
        <f t="shared" si="20"/>
        <v>1706161.49</v>
      </c>
      <c r="G87" s="12">
        <v>1471771.4</v>
      </c>
      <c r="H87" s="12">
        <f t="shared" si="18"/>
        <v>86.262139230442941</v>
      </c>
    </row>
    <row r="88" spans="2:9" ht="15" customHeight="1" x14ac:dyDescent="0.25">
      <c r="B88" s="15" t="s">
        <v>86</v>
      </c>
      <c r="C88" s="16">
        <v>40812644.890000001</v>
      </c>
      <c r="D88" s="11">
        <v>0</v>
      </c>
      <c r="E88" s="11">
        <v>0</v>
      </c>
      <c r="F88" s="12">
        <f t="shared" si="20"/>
        <v>40812644.890000001</v>
      </c>
      <c r="G88" s="12">
        <v>32013350</v>
      </c>
      <c r="H88" s="12">
        <f t="shared" si="18"/>
        <v>78.439782783702853</v>
      </c>
    </row>
    <row r="89" spans="2:9" s="2" customFormat="1" ht="15" customHeight="1" x14ac:dyDescent="0.25">
      <c r="B89" s="15" t="s">
        <v>87</v>
      </c>
      <c r="C89" s="16">
        <v>552192.29</v>
      </c>
      <c r="D89" s="11">
        <v>0</v>
      </c>
      <c r="E89" s="11">
        <v>0</v>
      </c>
      <c r="F89" s="12">
        <f t="shared" si="20"/>
        <v>552192.29</v>
      </c>
      <c r="G89" s="12">
        <v>629650</v>
      </c>
      <c r="H89" s="12">
        <f t="shared" si="18"/>
        <v>114.02730740771479</v>
      </c>
      <c r="I89" s="57"/>
    </row>
    <row r="90" spans="2:9" ht="24" customHeight="1" x14ac:dyDescent="0.25">
      <c r="B90" s="15" t="s">
        <v>88</v>
      </c>
      <c r="C90" s="16">
        <v>1492046.11</v>
      </c>
      <c r="D90" s="11">
        <v>0</v>
      </c>
      <c r="E90" s="11">
        <v>0</v>
      </c>
      <c r="F90" s="12">
        <f t="shared" si="20"/>
        <v>1492046.11</v>
      </c>
      <c r="G90" s="12">
        <v>1597300</v>
      </c>
      <c r="H90" s="12">
        <f t="shared" si="18"/>
        <v>107.05433225518748</v>
      </c>
    </row>
    <row r="91" spans="2:9" ht="27" customHeight="1" x14ac:dyDescent="0.25">
      <c r="B91" s="15" t="s">
        <v>89</v>
      </c>
      <c r="C91" s="16">
        <v>29478052.93</v>
      </c>
      <c r="D91" s="11">
        <v>0</v>
      </c>
      <c r="E91" s="11">
        <v>0</v>
      </c>
      <c r="F91" s="12">
        <f t="shared" si="20"/>
        <v>29478052.93</v>
      </c>
      <c r="G91" s="12">
        <v>27915493.100000001</v>
      </c>
      <c r="H91" s="12">
        <f t="shared" si="18"/>
        <v>94.699243421163104</v>
      </c>
    </row>
    <row r="92" spans="2:9" ht="24" customHeight="1" x14ac:dyDescent="0.25">
      <c r="B92" s="15" t="s">
        <v>90</v>
      </c>
      <c r="C92" s="16">
        <v>7773515.1399999997</v>
      </c>
      <c r="D92" s="11">
        <v>0</v>
      </c>
      <c r="E92" s="11">
        <v>0</v>
      </c>
      <c r="F92" s="12">
        <f t="shared" si="20"/>
        <v>7773515.1399999997</v>
      </c>
      <c r="G92" s="12">
        <v>4551686</v>
      </c>
      <c r="H92" s="12">
        <f t="shared" si="18"/>
        <v>58.553767736020646</v>
      </c>
    </row>
    <row r="93" spans="2:9" ht="24" customHeight="1" x14ac:dyDescent="0.25">
      <c r="B93" s="13" t="s">
        <v>91</v>
      </c>
      <c r="C93" s="14">
        <f>SUM(C94:C95)</f>
        <v>353863808</v>
      </c>
      <c r="D93" s="17">
        <f t="shared" ref="D93" si="21">SUM(D94:D95)</f>
        <v>0</v>
      </c>
      <c r="E93" s="17">
        <f>SUM(E94:E95)</f>
        <v>0</v>
      </c>
      <c r="F93" s="14">
        <f>SUM(F94:F95)</f>
        <v>353863808</v>
      </c>
      <c r="G93" s="14">
        <f>SUM(G94:G95)</f>
        <v>232253748</v>
      </c>
      <c r="H93" s="6">
        <f t="shared" si="18"/>
        <v>65.633654176919947</v>
      </c>
    </row>
    <row r="94" spans="2:9" ht="15" customHeight="1" x14ac:dyDescent="0.25">
      <c r="B94" s="15" t="s">
        <v>92</v>
      </c>
      <c r="C94" s="16">
        <v>352100150.77999997</v>
      </c>
      <c r="D94" s="11">
        <v>0</v>
      </c>
      <c r="E94" s="11">
        <v>0</v>
      </c>
      <c r="F94" s="12">
        <f>+C94+D94+E94</f>
        <v>352100150.77999997</v>
      </c>
      <c r="G94" s="12">
        <v>231009180</v>
      </c>
      <c r="H94" s="12">
        <f t="shared" si="18"/>
        <v>65.608940947128332</v>
      </c>
    </row>
    <row r="95" spans="2:9" ht="15" customHeight="1" x14ac:dyDescent="0.25">
      <c r="B95" s="15" t="s">
        <v>93</v>
      </c>
      <c r="C95" s="16">
        <v>1763657.22</v>
      </c>
      <c r="D95" s="11">
        <v>0</v>
      </c>
      <c r="E95" s="11">
        <v>0</v>
      </c>
      <c r="F95" s="12">
        <f>+C95+D95+E95</f>
        <v>1763657.22</v>
      </c>
      <c r="G95" s="12">
        <v>1244568</v>
      </c>
      <c r="H95" s="12">
        <f t="shared" si="18"/>
        <v>70.567454145086089</v>
      </c>
    </row>
    <row r="96" spans="2:9" ht="15" customHeight="1" x14ac:dyDescent="0.25">
      <c r="B96" s="13" t="s">
        <v>94</v>
      </c>
      <c r="C96" s="14">
        <f>SUM(C97:C104)</f>
        <v>5140059.0100000007</v>
      </c>
      <c r="D96" s="17">
        <f t="shared" ref="D96" si="22">SUM(D97:D104)</f>
        <v>0</v>
      </c>
      <c r="E96" s="17">
        <f>SUM(E97:E104)</f>
        <v>0</v>
      </c>
      <c r="F96" s="14">
        <f>SUM(F97:F104)</f>
        <v>5140059.0100000007</v>
      </c>
      <c r="G96" s="14">
        <f>SUM(G97:G104)</f>
        <v>3377259</v>
      </c>
      <c r="H96" s="6">
        <f t="shared" si="18"/>
        <v>65.704673690117801</v>
      </c>
    </row>
    <row r="97" spans="2:9" s="2" customFormat="1" ht="15" customHeight="1" x14ac:dyDescent="0.25">
      <c r="B97" s="15" t="s">
        <v>95</v>
      </c>
      <c r="C97" s="16">
        <v>1643605.83</v>
      </c>
      <c r="D97" s="11">
        <v>0</v>
      </c>
      <c r="E97" s="11">
        <v>0</v>
      </c>
      <c r="F97" s="12">
        <f t="shared" ref="F97:F104" si="23">+C97+D97+E97</f>
        <v>1643605.83</v>
      </c>
      <c r="G97" s="12">
        <v>1015818</v>
      </c>
      <c r="H97" s="12">
        <f t="shared" si="18"/>
        <v>61.80423441306484</v>
      </c>
      <c r="I97" s="57"/>
    </row>
    <row r="98" spans="2:9" ht="15" customHeight="1" x14ac:dyDescent="0.25">
      <c r="B98" s="15" t="s">
        <v>96</v>
      </c>
      <c r="C98" s="16">
        <v>107704.8</v>
      </c>
      <c r="D98" s="11">
        <v>0</v>
      </c>
      <c r="E98" s="11">
        <v>0</v>
      </c>
      <c r="F98" s="12">
        <f t="shared" si="23"/>
        <v>107704.8</v>
      </c>
      <c r="G98" s="12">
        <v>91722</v>
      </c>
      <c r="H98" s="12">
        <f t="shared" si="18"/>
        <v>85.160549947634649</v>
      </c>
    </row>
    <row r="99" spans="2:9" ht="28.5" customHeight="1" x14ac:dyDescent="0.25">
      <c r="B99" s="15" t="s">
        <v>97</v>
      </c>
      <c r="C99" s="16">
        <v>146167.85999999999</v>
      </c>
      <c r="D99" s="11">
        <v>0</v>
      </c>
      <c r="E99" s="11">
        <v>0</v>
      </c>
      <c r="F99" s="12">
        <f t="shared" si="23"/>
        <v>146167.85999999999</v>
      </c>
      <c r="G99" s="12">
        <v>72369</v>
      </c>
      <c r="H99" s="12">
        <f t="shared" si="18"/>
        <v>49.51088426689698</v>
      </c>
    </row>
    <row r="100" spans="2:9" ht="36" customHeight="1" x14ac:dyDescent="0.25">
      <c r="B100" s="15" t="s">
        <v>98</v>
      </c>
      <c r="C100" s="16">
        <v>426722.56</v>
      </c>
      <c r="D100" s="11">
        <v>0</v>
      </c>
      <c r="E100" s="11">
        <v>0</v>
      </c>
      <c r="F100" s="12">
        <f t="shared" si="23"/>
        <v>426722.56</v>
      </c>
      <c r="G100" s="12">
        <v>332800</v>
      </c>
      <c r="H100" s="12">
        <f t="shared" si="18"/>
        <v>77.989783338382665</v>
      </c>
    </row>
    <row r="101" spans="2:9" ht="36" customHeight="1" x14ac:dyDescent="0.25">
      <c r="B101" s="15" t="s">
        <v>451</v>
      </c>
      <c r="C101" s="16">
        <v>473342.89</v>
      </c>
      <c r="D101" s="11">
        <v>0</v>
      </c>
      <c r="E101" s="11">
        <v>0</v>
      </c>
      <c r="F101" s="12">
        <f t="shared" si="23"/>
        <v>473342.89</v>
      </c>
      <c r="G101" s="12">
        <v>304150</v>
      </c>
      <c r="H101" s="12">
        <f t="shared" si="18"/>
        <v>64.255744920981058</v>
      </c>
    </row>
    <row r="102" spans="2:9" ht="28.5" customHeight="1" x14ac:dyDescent="0.25">
      <c r="B102" s="15" t="s">
        <v>99</v>
      </c>
      <c r="C102" s="16">
        <v>1163637.3999999999</v>
      </c>
      <c r="D102" s="11">
        <v>0</v>
      </c>
      <c r="E102" s="11">
        <v>0</v>
      </c>
      <c r="F102" s="12">
        <f t="shared" si="23"/>
        <v>1163637.3999999999</v>
      </c>
      <c r="G102" s="12">
        <v>793200</v>
      </c>
      <c r="H102" s="12">
        <f t="shared" si="18"/>
        <v>68.165564290044315</v>
      </c>
    </row>
    <row r="103" spans="2:9" s="2" customFormat="1" ht="24" customHeight="1" x14ac:dyDescent="0.25">
      <c r="B103" s="15" t="s">
        <v>100</v>
      </c>
      <c r="C103" s="16">
        <v>1146849.96</v>
      </c>
      <c r="D103" s="11">
        <v>0</v>
      </c>
      <c r="E103" s="11">
        <v>0</v>
      </c>
      <c r="F103" s="12">
        <f t="shared" si="23"/>
        <v>1146849.96</v>
      </c>
      <c r="G103" s="12">
        <v>767200</v>
      </c>
      <c r="H103" s="12">
        <f t="shared" si="18"/>
        <v>66.896283451062772</v>
      </c>
      <c r="I103" s="57"/>
    </row>
    <row r="104" spans="2:9" ht="24" customHeight="1" x14ac:dyDescent="0.25">
      <c r="B104" s="15" t="s">
        <v>101</v>
      </c>
      <c r="C104" s="16">
        <v>32027.71</v>
      </c>
      <c r="D104" s="11">
        <v>0</v>
      </c>
      <c r="E104" s="11">
        <v>0</v>
      </c>
      <c r="F104" s="12">
        <f t="shared" si="23"/>
        <v>32027.71</v>
      </c>
      <c r="G104" s="19">
        <v>0</v>
      </c>
      <c r="H104" s="27">
        <f t="shared" si="18"/>
        <v>0</v>
      </c>
    </row>
    <row r="105" spans="2:9" ht="24" customHeight="1" x14ac:dyDescent="0.25">
      <c r="B105" s="13" t="s">
        <v>102</v>
      </c>
      <c r="C105" s="14">
        <f>SUM(C106:C120)</f>
        <v>192510301.00999999</v>
      </c>
      <c r="D105" s="17">
        <f t="shared" ref="D105" si="24">SUM(D106:D118)</f>
        <v>0</v>
      </c>
      <c r="E105" s="17">
        <f>SUM(E106:E120)</f>
        <v>0</v>
      </c>
      <c r="F105" s="14">
        <f>SUM(F106:F120)</f>
        <v>192510301.00999999</v>
      </c>
      <c r="G105" s="14">
        <f>SUM(G106:G120)</f>
        <v>160668592.64999998</v>
      </c>
      <c r="H105" s="6">
        <f t="shared" si="18"/>
        <v>83.459737898209411</v>
      </c>
    </row>
    <row r="106" spans="2:9" ht="24" customHeight="1" x14ac:dyDescent="0.25">
      <c r="B106" s="15" t="s">
        <v>103</v>
      </c>
      <c r="C106" s="16">
        <v>53725774.799999997</v>
      </c>
      <c r="D106" s="11">
        <v>0</v>
      </c>
      <c r="E106" s="11">
        <v>0</v>
      </c>
      <c r="F106" s="12">
        <f t="shared" ref="F106:F120" si="25">+C106+D106+E106</f>
        <v>53725774.799999997</v>
      </c>
      <c r="G106" s="12">
        <v>48607690.229999997</v>
      </c>
      <c r="H106" s="12">
        <f t="shared" si="18"/>
        <v>90.473688673541474</v>
      </c>
      <c r="I106" s="58"/>
    </row>
    <row r="107" spans="2:9" ht="15" customHeight="1" x14ac:dyDescent="0.25">
      <c r="B107" s="15" t="s">
        <v>104</v>
      </c>
      <c r="C107" s="16">
        <v>81195069.650000006</v>
      </c>
      <c r="D107" s="11">
        <v>0</v>
      </c>
      <c r="E107" s="11">
        <v>0</v>
      </c>
      <c r="F107" s="12">
        <f t="shared" si="25"/>
        <v>81195069.650000006</v>
      </c>
      <c r="G107" s="12">
        <v>63953435.659999996</v>
      </c>
      <c r="H107" s="12">
        <f t="shared" si="18"/>
        <v>78.765171254459275</v>
      </c>
      <c r="I107" s="58"/>
    </row>
    <row r="108" spans="2:9" ht="15" customHeight="1" x14ac:dyDescent="0.25">
      <c r="B108" s="15" t="s">
        <v>105</v>
      </c>
      <c r="C108" s="16">
        <v>4812.76</v>
      </c>
      <c r="D108" s="11">
        <v>0</v>
      </c>
      <c r="E108" s="11">
        <v>0</v>
      </c>
      <c r="F108" s="12">
        <f t="shared" si="25"/>
        <v>4812.76</v>
      </c>
      <c r="G108" s="12">
        <v>105442</v>
      </c>
      <c r="H108" s="12">
        <f t="shared" si="18"/>
        <v>2190.8842327479447</v>
      </c>
      <c r="I108" s="58"/>
    </row>
    <row r="109" spans="2:9" s="2" customFormat="1" ht="15" customHeight="1" x14ac:dyDescent="0.25">
      <c r="B109" s="15" t="s">
        <v>106</v>
      </c>
      <c r="C109" s="16">
        <v>2887.65</v>
      </c>
      <c r="D109" s="11">
        <v>0</v>
      </c>
      <c r="E109" s="11">
        <v>0</v>
      </c>
      <c r="F109" s="12">
        <f t="shared" si="25"/>
        <v>2887.65</v>
      </c>
      <c r="G109" s="12">
        <v>3689</v>
      </c>
      <c r="H109" s="12">
        <f t="shared" si="18"/>
        <v>127.75093934514223</v>
      </c>
      <c r="I109" s="58"/>
    </row>
    <row r="110" spans="2:9" ht="15" customHeight="1" x14ac:dyDescent="0.25">
      <c r="B110" s="15" t="s">
        <v>107</v>
      </c>
      <c r="C110" s="16">
        <v>2606396.9700000002</v>
      </c>
      <c r="D110" s="11">
        <v>0</v>
      </c>
      <c r="E110" s="11">
        <v>0</v>
      </c>
      <c r="F110" s="12">
        <f t="shared" si="25"/>
        <v>2606396.9700000002</v>
      </c>
      <c r="G110" s="12">
        <v>1704272.74</v>
      </c>
      <c r="H110" s="12">
        <f t="shared" si="18"/>
        <v>65.388072485366649</v>
      </c>
      <c r="I110" s="58"/>
    </row>
    <row r="111" spans="2:9" ht="15" customHeight="1" x14ac:dyDescent="0.25">
      <c r="B111" s="15" t="s">
        <v>108</v>
      </c>
      <c r="C111" s="16">
        <v>29693558.870000001</v>
      </c>
      <c r="D111" s="11">
        <v>0</v>
      </c>
      <c r="E111" s="11">
        <v>0</v>
      </c>
      <c r="F111" s="12">
        <f t="shared" si="25"/>
        <v>29693558.870000001</v>
      </c>
      <c r="G111" s="12">
        <v>23111281.120000001</v>
      </c>
      <c r="H111" s="12">
        <f t="shared" si="18"/>
        <v>77.832641150164704</v>
      </c>
      <c r="I111" s="58"/>
    </row>
    <row r="112" spans="2:9" ht="15" customHeight="1" x14ac:dyDescent="0.25">
      <c r="B112" s="15" t="s">
        <v>109</v>
      </c>
      <c r="C112" s="16">
        <v>23241768.640000001</v>
      </c>
      <c r="D112" s="11">
        <v>0</v>
      </c>
      <c r="E112" s="11">
        <v>0</v>
      </c>
      <c r="F112" s="12">
        <f t="shared" si="25"/>
        <v>23241768.640000001</v>
      </c>
      <c r="G112" s="12">
        <v>20228920.5</v>
      </c>
      <c r="H112" s="12">
        <f t="shared" si="18"/>
        <v>87.036923967934314</v>
      </c>
      <c r="I112" s="58"/>
    </row>
    <row r="113" spans="2:9" ht="18" customHeight="1" x14ac:dyDescent="0.25">
      <c r="B113" s="15" t="s">
        <v>110</v>
      </c>
      <c r="C113" s="16">
        <v>1820762.43</v>
      </c>
      <c r="D113" s="11">
        <v>0</v>
      </c>
      <c r="E113" s="11">
        <v>0</v>
      </c>
      <c r="F113" s="12">
        <f t="shared" si="25"/>
        <v>1820762.43</v>
      </c>
      <c r="G113" s="12">
        <v>1852341.4</v>
      </c>
      <c r="H113" s="12">
        <f t="shared" si="18"/>
        <v>101.73438167877838</v>
      </c>
      <c r="I113" s="58"/>
    </row>
    <row r="114" spans="2:9" ht="24" customHeight="1" x14ac:dyDescent="0.25">
      <c r="B114" s="15" t="s">
        <v>111</v>
      </c>
      <c r="C114" s="16">
        <v>196168</v>
      </c>
      <c r="D114" s="11">
        <v>0</v>
      </c>
      <c r="E114" s="11">
        <v>0</v>
      </c>
      <c r="F114" s="12">
        <f t="shared" si="25"/>
        <v>196168</v>
      </c>
      <c r="G114" s="12">
        <v>526116</v>
      </c>
      <c r="H114" s="12">
        <f t="shared" si="18"/>
        <v>268.1966477712981</v>
      </c>
      <c r="I114" s="58"/>
    </row>
    <row r="115" spans="2:9" ht="15" customHeight="1" x14ac:dyDescent="0.25">
      <c r="B115" s="28" t="s">
        <v>112</v>
      </c>
      <c r="C115" s="29">
        <v>0</v>
      </c>
      <c r="D115" s="11">
        <v>0</v>
      </c>
      <c r="E115" s="11">
        <v>0</v>
      </c>
      <c r="F115" s="19">
        <v>0</v>
      </c>
      <c r="G115" s="12">
        <v>32032</v>
      </c>
      <c r="H115" s="12">
        <f t="shared" si="18"/>
        <v>100</v>
      </c>
    </row>
    <row r="116" spans="2:9" ht="15" customHeight="1" x14ac:dyDescent="0.25">
      <c r="B116" s="15" t="s">
        <v>113</v>
      </c>
      <c r="C116" s="18">
        <v>0</v>
      </c>
      <c r="D116" s="11">
        <v>0</v>
      </c>
      <c r="E116" s="11">
        <v>0</v>
      </c>
      <c r="F116" s="19">
        <f t="shared" si="25"/>
        <v>0</v>
      </c>
      <c r="G116" s="12">
        <v>8528</v>
      </c>
      <c r="H116" s="12">
        <f t="shared" si="18"/>
        <v>100</v>
      </c>
    </row>
    <row r="117" spans="2:9" ht="15" customHeight="1" x14ac:dyDescent="0.25">
      <c r="B117" s="15" t="s">
        <v>114</v>
      </c>
      <c r="C117" s="22">
        <v>0</v>
      </c>
      <c r="D117" s="11">
        <v>0</v>
      </c>
      <c r="E117" s="11">
        <v>0</v>
      </c>
      <c r="F117" s="11">
        <v>0</v>
      </c>
      <c r="G117" s="12">
        <v>263</v>
      </c>
      <c r="H117" s="12">
        <f t="shared" si="18"/>
        <v>100</v>
      </c>
    </row>
    <row r="118" spans="2:9" ht="15" customHeight="1" x14ac:dyDescent="0.25">
      <c r="B118" s="15" t="s">
        <v>115</v>
      </c>
      <c r="C118" s="22">
        <v>0</v>
      </c>
      <c r="D118" s="11">
        <v>0</v>
      </c>
      <c r="E118" s="11">
        <v>0</v>
      </c>
      <c r="F118" s="11">
        <v>0</v>
      </c>
      <c r="G118" s="12">
        <v>838</v>
      </c>
      <c r="H118" s="12">
        <f t="shared" si="18"/>
        <v>100</v>
      </c>
    </row>
    <row r="119" spans="2:9" ht="15" customHeight="1" x14ac:dyDescent="0.25">
      <c r="B119" s="28" t="s">
        <v>116</v>
      </c>
      <c r="C119" s="29">
        <v>0</v>
      </c>
      <c r="D119" s="11">
        <v>0</v>
      </c>
      <c r="E119" s="11">
        <v>0</v>
      </c>
      <c r="F119" s="19">
        <v>0</v>
      </c>
      <c r="G119" s="12">
        <v>1484</v>
      </c>
      <c r="H119" s="12">
        <f t="shared" si="18"/>
        <v>100</v>
      </c>
    </row>
    <row r="120" spans="2:9" ht="24" customHeight="1" x14ac:dyDescent="0.25">
      <c r="B120" s="15" t="s">
        <v>117</v>
      </c>
      <c r="C120" s="16">
        <v>23101.24</v>
      </c>
      <c r="D120" s="11">
        <v>0</v>
      </c>
      <c r="E120" s="11">
        <v>0</v>
      </c>
      <c r="F120" s="12">
        <f t="shared" si="25"/>
        <v>23101.24</v>
      </c>
      <c r="G120" s="12">
        <v>532259</v>
      </c>
      <c r="H120" s="12">
        <f t="shared" si="18"/>
        <v>2304.0278357352245</v>
      </c>
    </row>
    <row r="121" spans="2:9" ht="15" customHeight="1" x14ac:dyDescent="0.25">
      <c r="B121" s="13" t="s">
        <v>118</v>
      </c>
      <c r="C121" s="6">
        <f>SUM(C122:C139)</f>
        <v>128312814.98</v>
      </c>
      <c r="D121" s="7">
        <f t="shared" ref="D121:E121" si="26">SUM(D122:D139)</f>
        <v>0</v>
      </c>
      <c r="E121" s="7">
        <f t="shared" si="26"/>
        <v>0</v>
      </c>
      <c r="F121" s="6">
        <f>SUM(F122:F139)</f>
        <v>128312814.98</v>
      </c>
      <c r="G121" s="6">
        <f>SUM(G122:G139)</f>
        <v>87215979.109999999</v>
      </c>
      <c r="H121" s="6">
        <f t="shared" si="18"/>
        <v>67.971370687794717</v>
      </c>
    </row>
    <row r="122" spans="2:9" ht="15" customHeight="1" x14ac:dyDescent="0.25">
      <c r="B122" s="15" t="s">
        <v>119</v>
      </c>
      <c r="C122" s="16">
        <v>3721.07</v>
      </c>
      <c r="D122" s="11">
        <v>0</v>
      </c>
      <c r="E122" s="11">
        <v>0</v>
      </c>
      <c r="F122" s="12">
        <f t="shared" ref="F122:F138" si="27">+C122+D122+E122</f>
        <v>3721.07</v>
      </c>
      <c r="G122" s="12">
        <v>2377.0500000000002</v>
      </c>
      <c r="H122" s="12">
        <f t="shared" si="18"/>
        <v>63.880819226727802</v>
      </c>
    </row>
    <row r="123" spans="2:9" ht="15" customHeight="1" x14ac:dyDescent="0.25">
      <c r="B123" s="15" t="s">
        <v>120</v>
      </c>
      <c r="C123" s="16">
        <v>3296099.59</v>
      </c>
      <c r="D123" s="11">
        <v>0</v>
      </c>
      <c r="E123" s="11">
        <v>0</v>
      </c>
      <c r="F123" s="12">
        <f t="shared" si="27"/>
        <v>3296099.59</v>
      </c>
      <c r="G123" s="12">
        <v>2159445.2000000002</v>
      </c>
      <c r="H123" s="12">
        <f t="shared" si="18"/>
        <v>65.515168490403539</v>
      </c>
    </row>
    <row r="124" spans="2:9" ht="15" customHeight="1" x14ac:dyDescent="0.25">
      <c r="B124" s="15" t="s">
        <v>121</v>
      </c>
      <c r="C124" s="16">
        <v>63258.22</v>
      </c>
      <c r="D124" s="11">
        <v>0</v>
      </c>
      <c r="E124" s="11">
        <v>0</v>
      </c>
      <c r="F124" s="12">
        <f t="shared" si="27"/>
        <v>63258.22</v>
      </c>
      <c r="G124" s="12">
        <v>105333.5</v>
      </c>
      <c r="H124" s="12">
        <f t="shared" si="18"/>
        <v>166.51353768727606</v>
      </c>
    </row>
    <row r="125" spans="2:9" ht="36" customHeight="1" x14ac:dyDescent="0.25">
      <c r="B125" s="15" t="s">
        <v>122</v>
      </c>
      <c r="C125" s="16">
        <v>99570231.189999998</v>
      </c>
      <c r="D125" s="11">
        <v>0</v>
      </c>
      <c r="E125" s="11">
        <v>0</v>
      </c>
      <c r="F125" s="12">
        <f t="shared" si="27"/>
        <v>99570231.189999998</v>
      </c>
      <c r="G125" s="12">
        <v>65406792.780000001</v>
      </c>
      <c r="H125" s="12">
        <f t="shared" si="18"/>
        <v>65.689104060821862</v>
      </c>
    </row>
    <row r="126" spans="2:9" ht="15" customHeight="1" x14ac:dyDescent="0.25">
      <c r="B126" s="15" t="s">
        <v>123</v>
      </c>
      <c r="C126" s="16">
        <v>5063865.24</v>
      </c>
      <c r="D126" s="11">
        <v>0</v>
      </c>
      <c r="E126" s="11">
        <v>0</v>
      </c>
      <c r="F126" s="12">
        <f t="shared" si="27"/>
        <v>5063865.24</v>
      </c>
      <c r="G126" s="12">
        <v>3150635</v>
      </c>
      <c r="H126" s="12">
        <f t="shared" si="18"/>
        <v>62.217986669803238</v>
      </c>
    </row>
    <row r="127" spans="2:9" s="2" customFormat="1" ht="36" customHeight="1" x14ac:dyDescent="0.25">
      <c r="B127" s="15" t="s">
        <v>124</v>
      </c>
      <c r="C127" s="16">
        <v>433440.69</v>
      </c>
      <c r="D127" s="11">
        <v>0</v>
      </c>
      <c r="E127" s="11">
        <v>0</v>
      </c>
      <c r="F127" s="12">
        <f t="shared" si="27"/>
        <v>433440.69</v>
      </c>
      <c r="G127" s="12">
        <v>309669</v>
      </c>
      <c r="H127" s="12">
        <f t="shared" si="18"/>
        <v>71.444376853497545</v>
      </c>
      <c r="I127" s="57"/>
    </row>
    <row r="128" spans="2:9" ht="15" customHeight="1" x14ac:dyDescent="0.25">
      <c r="B128" s="15" t="s">
        <v>125</v>
      </c>
      <c r="C128" s="16">
        <v>11163.21</v>
      </c>
      <c r="D128" s="11">
        <v>0</v>
      </c>
      <c r="E128" s="11">
        <v>0</v>
      </c>
      <c r="F128" s="12">
        <f t="shared" si="27"/>
        <v>11163.21</v>
      </c>
      <c r="G128" s="12">
        <v>78958</v>
      </c>
      <c r="H128" s="12">
        <f t="shared" si="18"/>
        <v>707.30551516991977</v>
      </c>
    </row>
    <row r="129" spans="2:9" ht="24" customHeight="1" x14ac:dyDescent="0.25">
      <c r="B129" s="15" t="s">
        <v>126</v>
      </c>
      <c r="C129" s="16">
        <v>15208917.960000001</v>
      </c>
      <c r="D129" s="11">
        <v>0</v>
      </c>
      <c r="E129" s="11">
        <v>0</v>
      </c>
      <c r="F129" s="12">
        <f t="shared" si="27"/>
        <v>15208917.960000001</v>
      </c>
      <c r="G129" s="12">
        <v>11477997.83</v>
      </c>
      <c r="H129" s="12">
        <f t="shared" si="18"/>
        <v>75.468865439260995</v>
      </c>
    </row>
    <row r="130" spans="2:9" ht="24" customHeight="1" x14ac:dyDescent="0.25">
      <c r="B130" s="15" t="s">
        <v>127</v>
      </c>
      <c r="C130" s="16">
        <v>41445.040000000001</v>
      </c>
      <c r="D130" s="11">
        <v>0</v>
      </c>
      <c r="E130" s="11">
        <v>0</v>
      </c>
      <c r="F130" s="12">
        <f t="shared" si="27"/>
        <v>41445.040000000001</v>
      </c>
      <c r="G130" s="12">
        <v>41037</v>
      </c>
      <c r="H130" s="12">
        <f t="shared" si="18"/>
        <v>99.015467230819425</v>
      </c>
    </row>
    <row r="131" spans="2:9" ht="36" customHeight="1" x14ac:dyDescent="0.25">
      <c r="B131" s="15" t="s">
        <v>122</v>
      </c>
      <c r="C131" s="16">
        <v>1597237.92</v>
      </c>
      <c r="D131" s="11">
        <v>0</v>
      </c>
      <c r="E131" s="11">
        <v>0</v>
      </c>
      <c r="F131" s="12">
        <f t="shared" si="27"/>
        <v>1597237.92</v>
      </c>
      <c r="G131" s="12">
        <v>1415544</v>
      </c>
      <c r="H131" s="12">
        <f t="shared" si="18"/>
        <v>88.624492461336018</v>
      </c>
    </row>
    <row r="132" spans="2:9" ht="27.75" customHeight="1" x14ac:dyDescent="0.25">
      <c r="B132" s="15" t="s">
        <v>128</v>
      </c>
      <c r="C132" s="16">
        <v>1876703.23</v>
      </c>
      <c r="D132" s="11">
        <v>0</v>
      </c>
      <c r="E132" s="11">
        <v>0</v>
      </c>
      <c r="F132" s="12">
        <f t="shared" si="27"/>
        <v>1876703.23</v>
      </c>
      <c r="G132" s="12">
        <v>2551171.75</v>
      </c>
      <c r="H132" s="12">
        <f t="shared" si="18"/>
        <v>135.93900778867419</v>
      </c>
    </row>
    <row r="133" spans="2:9" s="2" customFormat="1" ht="24" customHeight="1" x14ac:dyDescent="0.25">
      <c r="B133" s="15" t="s">
        <v>129</v>
      </c>
      <c r="C133" s="16">
        <v>271894.84999999998</v>
      </c>
      <c r="D133" s="11">
        <v>0</v>
      </c>
      <c r="E133" s="11">
        <v>0</v>
      </c>
      <c r="F133" s="12">
        <f t="shared" si="27"/>
        <v>271894.84999999998</v>
      </c>
      <c r="G133" s="12">
        <v>299030</v>
      </c>
      <c r="H133" s="12">
        <f t="shared" si="18"/>
        <v>109.98001617169287</v>
      </c>
      <c r="I133" s="57"/>
    </row>
    <row r="134" spans="2:9" s="2" customFormat="1" ht="15" customHeight="1" x14ac:dyDescent="0.25">
      <c r="B134" s="15" t="s">
        <v>130</v>
      </c>
      <c r="C134" s="16">
        <v>824024.9</v>
      </c>
      <c r="D134" s="11">
        <v>0</v>
      </c>
      <c r="E134" s="11">
        <v>0</v>
      </c>
      <c r="F134" s="12">
        <f t="shared" si="27"/>
        <v>824024.9</v>
      </c>
      <c r="G134" s="12">
        <v>79384</v>
      </c>
      <c r="H134" s="12">
        <f t="shared" si="18"/>
        <v>9.6336894673935216</v>
      </c>
      <c r="I134" s="57"/>
    </row>
    <row r="135" spans="2:9" s="2" customFormat="1" ht="24" customHeight="1" x14ac:dyDescent="0.25">
      <c r="B135" s="15" t="s">
        <v>131</v>
      </c>
      <c r="C135" s="16">
        <v>7955.39</v>
      </c>
      <c r="D135" s="11">
        <v>0</v>
      </c>
      <c r="E135" s="11">
        <v>0</v>
      </c>
      <c r="F135" s="12">
        <f t="shared" si="27"/>
        <v>7955.39</v>
      </c>
      <c r="G135" s="12">
        <v>3315</v>
      </c>
      <c r="H135" s="12">
        <f t="shared" si="18"/>
        <v>41.669861565554925</v>
      </c>
      <c r="I135" s="57"/>
    </row>
    <row r="136" spans="2:9" s="2" customFormat="1" ht="27.75" customHeight="1" x14ac:dyDescent="0.25">
      <c r="B136" s="15" t="s">
        <v>132</v>
      </c>
      <c r="C136" s="16">
        <v>17322.23</v>
      </c>
      <c r="D136" s="11">
        <v>0</v>
      </c>
      <c r="E136" s="11">
        <v>0</v>
      </c>
      <c r="F136" s="12">
        <f t="shared" si="27"/>
        <v>17322.23</v>
      </c>
      <c r="G136" s="12">
        <v>102660</v>
      </c>
      <c r="H136" s="12">
        <f t="shared" si="18"/>
        <v>592.64886795753205</v>
      </c>
      <c r="I136" s="57"/>
    </row>
    <row r="137" spans="2:9" ht="27.75" customHeight="1" x14ac:dyDescent="0.25">
      <c r="B137" s="20" t="s">
        <v>133</v>
      </c>
      <c r="C137" s="22">
        <v>0</v>
      </c>
      <c r="D137" s="11">
        <v>0</v>
      </c>
      <c r="E137" s="11">
        <v>0</v>
      </c>
      <c r="F137" s="19">
        <f t="shared" si="27"/>
        <v>0</v>
      </c>
      <c r="G137" s="12">
        <v>7893</v>
      </c>
      <c r="H137" s="12">
        <f t="shared" si="18"/>
        <v>100</v>
      </c>
    </row>
    <row r="138" spans="2:9" ht="36" customHeight="1" x14ac:dyDescent="0.25">
      <c r="B138" s="15" t="s">
        <v>134</v>
      </c>
      <c r="C138" s="16">
        <v>25534.25</v>
      </c>
      <c r="D138" s="11">
        <v>0</v>
      </c>
      <c r="E138" s="11">
        <v>0</v>
      </c>
      <c r="F138" s="12">
        <f t="shared" si="27"/>
        <v>25534.25</v>
      </c>
      <c r="G138" s="12">
        <v>24272</v>
      </c>
      <c r="H138" s="12">
        <f t="shared" si="18"/>
        <v>95.056639611502206</v>
      </c>
    </row>
    <row r="139" spans="2:9" ht="15" customHeight="1" x14ac:dyDescent="0.25">
      <c r="B139" s="28" t="s">
        <v>135</v>
      </c>
      <c r="C139" s="29">
        <v>0</v>
      </c>
      <c r="D139" s="11">
        <v>0</v>
      </c>
      <c r="E139" s="11">
        <v>0</v>
      </c>
      <c r="F139" s="19">
        <v>0</v>
      </c>
      <c r="G139" s="12">
        <v>464</v>
      </c>
      <c r="H139" s="12">
        <f t="shared" si="18"/>
        <v>100</v>
      </c>
    </row>
    <row r="140" spans="2:9" ht="15" customHeight="1" x14ac:dyDescent="0.25">
      <c r="B140" s="13" t="s">
        <v>136</v>
      </c>
      <c r="C140" s="14">
        <f>SUM(C141:C148)</f>
        <v>9208976</v>
      </c>
      <c r="D140" s="17">
        <f t="shared" ref="D140:E140" si="28">SUM(D141:D147)</f>
        <v>0</v>
      </c>
      <c r="E140" s="17">
        <f t="shared" si="28"/>
        <v>0</v>
      </c>
      <c r="F140" s="14">
        <f>SUM(F141:F148)</f>
        <v>9208976</v>
      </c>
      <c r="G140" s="14">
        <f>SUM(G141:G148)</f>
        <v>4648613</v>
      </c>
      <c r="H140" s="6">
        <f>IF(G140=0,0,IF(F140=0,100,G140/F140*100))</f>
        <v>50.479152079449442</v>
      </c>
    </row>
    <row r="141" spans="2:9" ht="15" customHeight="1" x14ac:dyDescent="0.25">
      <c r="B141" s="15" t="s">
        <v>137</v>
      </c>
      <c r="C141" s="16">
        <v>2443988.56</v>
      </c>
      <c r="D141" s="11">
        <v>0</v>
      </c>
      <c r="E141" s="11">
        <v>0</v>
      </c>
      <c r="F141" s="12">
        <f t="shared" ref="F141:F147" si="29">+C141+D141+E141</f>
        <v>2443988.56</v>
      </c>
      <c r="G141" s="12">
        <v>978787</v>
      </c>
      <c r="H141" s="12">
        <f t="shared" si="18"/>
        <v>40.0487553836995</v>
      </c>
    </row>
    <row r="142" spans="2:9" ht="15" customHeight="1" x14ac:dyDescent="0.25">
      <c r="B142" s="15" t="s">
        <v>138</v>
      </c>
      <c r="C142" s="16">
        <v>2082849.36</v>
      </c>
      <c r="D142" s="11">
        <v>0</v>
      </c>
      <c r="E142" s="11">
        <v>0</v>
      </c>
      <c r="F142" s="12">
        <f t="shared" si="29"/>
        <v>2082849.36</v>
      </c>
      <c r="G142" s="12">
        <v>840500</v>
      </c>
      <c r="H142" s="12">
        <f t="shared" ref="H142:H207" si="30">IF(G142=0,0,IF(F142=0,100,G142/F142*100))</f>
        <v>40.353374379412635</v>
      </c>
    </row>
    <row r="143" spans="2:9" ht="15" customHeight="1" x14ac:dyDescent="0.25">
      <c r="B143" s="30" t="s">
        <v>139</v>
      </c>
      <c r="C143" s="16">
        <v>24818.19</v>
      </c>
      <c r="D143" s="11">
        <v>0</v>
      </c>
      <c r="E143" s="11">
        <v>0</v>
      </c>
      <c r="F143" s="12">
        <f t="shared" si="29"/>
        <v>24818.19</v>
      </c>
      <c r="G143" s="12">
        <v>33182</v>
      </c>
      <c r="H143" s="12">
        <f t="shared" si="30"/>
        <v>133.700322223337</v>
      </c>
    </row>
    <row r="144" spans="2:9" ht="15" customHeight="1" x14ac:dyDescent="0.25">
      <c r="B144" s="15" t="s">
        <v>140</v>
      </c>
      <c r="C144" s="16">
        <v>108776.42</v>
      </c>
      <c r="D144" s="11">
        <v>0</v>
      </c>
      <c r="E144" s="11">
        <v>0</v>
      </c>
      <c r="F144" s="12">
        <f t="shared" si="29"/>
        <v>108776.42</v>
      </c>
      <c r="G144" s="12">
        <v>112745</v>
      </c>
      <c r="H144" s="12">
        <f t="shared" si="30"/>
        <v>103.64838261821818</v>
      </c>
    </row>
    <row r="145" spans="2:9" ht="15" customHeight="1" x14ac:dyDescent="0.25">
      <c r="B145" s="15" t="s">
        <v>141</v>
      </c>
      <c r="C145" s="16">
        <v>33962.699999999997</v>
      </c>
      <c r="D145" s="11">
        <v>0</v>
      </c>
      <c r="E145" s="11">
        <v>0</v>
      </c>
      <c r="F145" s="12">
        <f t="shared" si="29"/>
        <v>33962.699999999997</v>
      </c>
      <c r="G145" s="12">
        <v>10518</v>
      </c>
      <c r="H145" s="12">
        <f t="shared" si="30"/>
        <v>30.969269227711582</v>
      </c>
    </row>
    <row r="146" spans="2:9" ht="24" customHeight="1" x14ac:dyDescent="0.25">
      <c r="B146" s="15" t="s">
        <v>142</v>
      </c>
      <c r="C146" s="16">
        <v>49756.1</v>
      </c>
      <c r="D146" s="11">
        <v>0</v>
      </c>
      <c r="E146" s="11">
        <v>0</v>
      </c>
      <c r="F146" s="12">
        <f t="shared" si="29"/>
        <v>49756.1</v>
      </c>
      <c r="G146" s="12">
        <v>27608</v>
      </c>
      <c r="H146" s="12">
        <f t="shared" si="30"/>
        <v>55.486663946732165</v>
      </c>
    </row>
    <row r="147" spans="2:9" ht="16.5" customHeight="1" x14ac:dyDescent="0.25">
      <c r="B147" s="15" t="s">
        <v>143</v>
      </c>
      <c r="C147" s="16">
        <v>4464824.67</v>
      </c>
      <c r="D147" s="11">
        <v>0</v>
      </c>
      <c r="E147" s="11">
        <v>0</v>
      </c>
      <c r="F147" s="12">
        <f t="shared" si="29"/>
        <v>4464824.67</v>
      </c>
      <c r="G147" s="12">
        <v>2645272</v>
      </c>
      <c r="H147" s="12">
        <f t="shared" si="30"/>
        <v>59.246940149163798</v>
      </c>
    </row>
    <row r="148" spans="2:9" ht="15" customHeight="1" x14ac:dyDescent="0.25">
      <c r="B148" s="15" t="s">
        <v>144</v>
      </c>
      <c r="C148" s="22">
        <v>0</v>
      </c>
      <c r="D148" s="11">
        <v>0</v>
      </c>
      <c r="E148" s="11">
        <v>0</v>
      </c>
      <c r="F148" s="11">
        <v>0</v>
      </c>
      <c r="G148" s="12">
        <v>1</v>
      </c>
      <c r="H148" s="12">
        <f t="shared" si="30"/>
        <v>100</v>
      </c>
    </row>
    <row r="149" spans="2:9" s="2" customFormat="1" ht="15" customHeight="1" x14ac:dyDescent="0.25">
      <c r="B149" s="5" t="s">
        <v>145</v>
      </c>
      <c r="C149" s="7">
        <f t="shared" ref="C149:F149" si="31">SUM(C150)</f>
        <v>0</v>
      </c>
      <c r="D149" s="7">
        <f t="shared" si="31"/>
        <v>0</v>
      </c>
      <c r="E149" s="7">
        <f t="shared" si="31"/>
        <v>0</v>
      </c>
      <c r="F149" s="7">
        <f t="shared" si="31"/>
        <v>0</v>
      </c>
      <c r="G149" s="6">
        <f>SUM(G150)</f>
        <v>168</v>
      </c>
      <c r="H149" s="6">
        <f t="shared" si="30"/>
        <v>100</v>
      </c>
      <c r="I149" s="57"/>
    </row>
    <row r="150" spans="2:9" ht="15" customHeight="1" x14ac:dyDescent="0.25">
      <c r="B150" s="28" t="s">
        <v>146</v>
      </c>
      <c r="C150" s="29">
        <v>0</v>
      </c>
      <c r="D150" s="11">
        <v>0</v>
      </c>
      <c r="E150" s="11">
        <v>0</v>
      </c>
      <c r="F150" s="19">
        <f t="shared" ref="F150" si="32">+C150+D150+E150</f>
        <v>0</v>
      </c>
      <c r="G150" s="12">
        <v>168</v>
      </c>
      <c r="H150" s="12">
        <f t="shared" si="30"/>
        <v>100</v>
      </c>
    </row>
    <row r="151" spans="2:9" ht="24" customHeight="1" x14ac:dyDescent="0.25">
      <c r="B151" s="13" t="s">
        <v>147</v>
      </c>
      <c r="C151" s="14">
        <f>SUM(C152:C153)</f>
        <v>96629</v>
      </c>
      <c r="D151" s="17">
        <f t="shared" ref="D151:E151" si="33">SUM(D152:D153)</f>
        <v>0</v>
      </c>
      <c r="E151" s="17">
        <f t="shared" si="33"/>
        <v>0</v>
      </c>
      <c r="F151" s="14">
        <f>SUM(F152:F153)</f>
        <v>96629</v>
      </c>
      <c r="G151" s="14">
        <f>SUM(G152:G153)</f>
        <v>86416</v>
      </c>
      <c r="H151" s="6">
        <f t="shared" si="30"/>
        <v>89.430709207380815</v>
      </c>
    </row>
    <row r="152" spans="2:9" ht="24" customHeight="1" x14ac:dyDescent="0.25">
      <c r="B152" s="15" t="s">
        <v>148</v>
      </c>
      <c r="C152" s="16">
        <v>74103.039999999994</v>
      </c>
      <c r="D152" s="11">
        <v>0</v>
      </c>
      <c r="E152" s="11">
        <v>0</v>
      </c>
      <c r="F152" s="12">
        <f>+C152+D152+E152</f>
        <v>74103.039999999994</v>
      </c>
      <c r="G152" s="12">
        <v>73172</v>
      </c>
      <c r="H152" s="12">
        <f t="shared" si="30"/>
        <v>98.743587307619237</v>
      </c>
    </row>
    <row r="153" spans="2:9" ht="24" customHeight="1" x14ac:dyDescent="0.25">
      <c r="B153" s="15" t="s">
        <v>149</v>
      </c>
      <c r="C153" s="16">
        <v>22525.96</v>
      </c>
      <c r="D153" s="11">
        <v>0</v>
      </c>
      <c r="E153" s="11">
        <v>0</v>
      </c>
      <c r="F153" s="12">
        <f>+C153+D153+E153</f>
        <v>22525.96</v>
      </c>
      <c r="G153" s="12">
        <v>13244</v>
      </c>
      <c r="H153" s="12">
        <f t="shared" si="30"/>
        <v>58.794386565544819</v>
      </c>
    </row>
    <row r="154" spans="2:9" ht="15" customHeight="1" x14ac:dyDescent="0.25">
      <c r="B154" s="13" t="s">
        <v>150</v>
      </c>
      <c r="C154" s="14">
        <f>SUM(C155:C207)</f>
        <v>23061212.999999996</v>
      </c>
      <c r="D154" s="17">
        <f t="shared" ref="D154:E154" si="34">SUM(D155:D206)</f>
        <v>0</v>
      </c>
      <c r="E154" s="17">
        <f t="shared" si="34"/>
        <v>0</v>
      </c>
      <c r="F154" s="14">
        <f>SUM(F155:F207)</f>
        <v>23061212.999999996</v>
      </c>
      <c r="G154" s="14">
        <f>SUM(G155:G207)</f>
        <v>14742216</v>
      </c>
      <c r="H154" s="6">
        <f t="shared" si="30"/>
        <v>63.926455212915315</v>
      </c>
    </row>
    <row r="155" spans="2:9" ht="15" customHeight="1" x14ac:dyDescent="0.25">
      <c r="B155" s="15" t="s">
        <v>151</v>
      </c>
      <c r="C155" s="16">
        <v>2423.13</v>
      </c>
      <c r="D155" s="11">
        <v>0</v>
      </c>
      <c r="E155" s="11">
        <v>0</v>
      </c>
      <c r="F155" s="12">
        <f t="shared" ref="F155:F207" si="35">+C155+D155+E155</f>
        <v>2423.13</v>
      </c>
      <c r="G155" s="12">
        <v>858</v>
      </c>
      <c r="H155" s="12">
        <f t="shared" si="30"/>
        <v>35.408748189325372</v>
      </c>
    </row>
    <row r="156" spans="2:9" ht="15" customHeight="1" x14ac:dyDescent="0.25">
      <c r="B156" s="15" t="s">
        <v>152</v>
      </c>
      <c r="C156" s="16">
        <v>358159.51</v>
      </c>
      <c r="D156" s="11">
        <v>0</v>
      </c>
      <c r="E156" s="11">
        <v>0</v>
      </c>
      <c r="F156" s="12">
        <f t="shared" si="35"/>
        <v>358159.51</v>
      </c>
      <c r="G156" s="12">
        <v>197246</v>
      </c>
      <c r="H156" s="12">
        <f t="shared" si="30"/>
        <v>55.072110189116572</v>
      </c>
    </row>
    <row r="157" spans="2:9" ht="15" customHeight="1" x14ac:dyDescent="0.25">
      <c r="B157" s="15" t="s">
        <v>153</v>
      </c>
      <c r="C157" s="16">
        <v>228796.27</v>
      </c>
      <c r="D157" s="11">
        <v>0</v>
      </c>
      <c r="E157" s="11">
        <v>0</v>
      </c>
      <c r="F157" s="12">
        <f t="shared" si="35"/>
        <v>228796.27</v>
      </c>
      <c r="G157" s="12">
        <v>69308</v>
      </c>
      <c r="H157" s="12">
        <f t="shared" si="30"/>
        <v>30.2924518830661</v>
      </c>
    </row>
    <row r="158" spans="2:9" ht="15" customHeight="1" x14ac:dyDescent="0.25">
      <c r="B158" s="30" t="s">
        <v>154</v>
      </c>
      <c r="C158" s="16">
        <v>1618.98</v>
      </c>
      <c r="D158" s="11">
        <v>0</v>
      </c>
      <c r="E158" s="11">
        <v>0</v>
      </c>
      <c r="F158" s="12">
        <f t="shared" si="35"/>
        <v>1618.98</v>
      </c>
      <c r="G158" s="19">
        <v>0</v>
      </c>
      <c r="H158" s="27">
        <f t="shared" si="30"/>
        <v>0</v>
      </c>
    </row>
    <row r="159" spans="2:9" ht="15.75" customHeight="1" x14ac:dyDescent="0.25">
      <c r="B159" s="15" t="s">
        <v>155</v>
      </c>
      <c r="C159" s="16">
        <v>2056707.18</v>
      </c>
      <c r="D159" s="11">
        <v>0</v>
      </c>
      <c r="E159" s="11">
        <v>0</v>
      </c>
      <c r="F159" s="12">
        <f t="shared" si="35"/>
        <v>2056707.18</v>
      </c>
      <c r="G159" s="12">
        <v>1883918</v>
      </c>
      <c r="H159" s="12">
        <f t="shared" si="30"/>
        <v>91.598746691787213</v>
      </c>
    </row>
    <row r="160" spans="2:9" ht="15" customHeight="1" x14ac:dyDescent="0.25">
      <c r="B160" s="15" t="s">
        <v>156</v>
      </c>
      <c r="C160" s="16">
        <v>18120.099999999999</v>
      </c>
      <c r="D160" s="11">
        <v>0</v>
      </c>
      <c r="E160" s="11">
        <v>0</v>
      </c>
      <c r="F160" s="12">
        <f t="shared" si="35"/>
        <v>18120.099999999999</v>
      </c>
      <c r="G160" s="12">
        <v>22788</v>
      </c>
      <c r="H160" s="12">
        <f t="shared" si="30"/>
        <v>125.76089535929715</v>
      </c>
    </row>
    <row r="161" spans="2:8" ht="36" customHeight="1" x14ac:dyDescent="0.25">
      <c r="B161" s="15" t="s">
        <v>157</v>
      </c>
      <c r="C161" s="16">
        <v>90600.51</v>
      </c>
      <c r="D161" s="11">
        <v>0</v>
      </c>
      <c r="E161" s="11">
        <v>0</v>
      </c>
      <c r="F161" s="12">
        <f t="shared" si="35"/>
        <v>90600.51</v>
      </c>
      <c r="G161" s="12">
        <v>45576</v>
      </c>
      <c r="H161" s="12">
        <f t="shared" si="30"/>
        <v>50.3043525913927</v>
      </c>
    </row>
    <row r="162" spans="2:8" ht="24" customHeight="1" x14ac:dyDescent="0.25">
      <c r="B162" s="15" t="s">
        <v>158</v>
      </c>
      <c r="C162" s="16">
        <v>8653924.2799999993</v>
      </c>
      <c r="D162" s="11">
        <v>0</v>
      </c>
      <c r="E162" s="11">
        <v>0</v>
      </c>
      <c r="F162" s="12">
        <f t="shared" si="35"/>
        <v>8653924.2799999993</v>
      </c>
      <c r="G162" s="12">
        <v>5040324</v>
      </c>
      <c r="H162" s="12">
        <f t="shared" si="30"/>
        <v>58.2432181854034</v>
      </c>
    </row>
    <row r="163" spans="2:8" ht="15" customHeight="1" x14ac:dyDescent="0.25">
      <c r="B163" s="15" t="s">
        <v>159</v>
      </c>
      <c r="C163" s="16">
        <v>909.29</v>
      </c>
      <c r="D163" s="11">
        <v>0</v>
      </c>
      <c r="E163" s="11">
        <v>0</v>
      </c>
      <c r="F163" s="12">
        <f t="shared" si="35"/>
        <v>909.29</v>
      </c>
      <c r="G163" s="19">
        <v>0</v>
      </c>
      <c r="H163" s="27">
        <f t="shared" si="30"/>
        <v>0</v>
      </c>
    </row>
    <row r="164" spans="2:8" ht="15" customHeight="1" x14ac:dyDescent="0.25">
      <c r="B164" s="15" t="s">
        <v>160</v>
      </c>
      <c r="C164" s="16">
        <v>90763.97</v>
      </c>
      <c r="D164" s="11">
        <v>0</v>
      </c>
      <c r="E164" s="11">
        <v>0</v>
      </c>
      <c r="F164" s="12">
        <f t="shared" si="35"/>
        <v>90763.97</v>
      </c>
      <c r="G164" s="12">
        <v>55909</v>
      </c>
      <c r="H164" s="12">
        <f t="shared" si="30"/>
        <v>61.598231104258659</v>
      </c>
    </row>
    <row r="165" spans="2:8" ht="24" customHeight="1" x14ac:dyDescent="0.25">
      <c r="B165" s="15" t="s">
        <v>161</v>
      </c>
      <c r="C165" s="18">
        <v>0</v>
      </c>
      <c r="D165" s="11">
        <v>0</v>
      </c>
      <c r="E165" s="11">
        <v>0</v>
      </c>
      <c r="F165" s="19">
        <f t="shared" si="35"/>
        <v>0</v>
      </c>
      <c r="G165" s="12">
        <v>3206</v>
      </c>
      <c r="H165" s="12">
        <f t="shared" si="30"/>
        <v>100</v>
      </c>
    </row>
    <row r="166" spans="2:8" ht="24" customHeight="1" x14ac:dyDescent="0.25">
      <c r="B166" s="15" t="s">
        <v>162</v>
      </c>
      <c r="C166" s="16">
        <v>3473785.42</v>
      </c>
      <c r="D166" s="11">
        <v>0</v>
      </c>
      <c r="E166" s="11">
        <v>0</v>
      </c>
      <c r="F166" s="12">
        <f t="shared" si="35"/>
        <v>3473785.42</v>
      </c>
      <c r="G166" s="12">
        <v>2028870</v>
      </c>
      <c r="H166" s="12">
        <f t="shared" si="30"/>
        <v>58.40516194002565</v>
      </c>
    </row>
    <row r="167" spans="2:8" ht="24.75" customHeight="1" x14ac:dyDescent="0.25">
      <c r="B167" s="15" t="s">
        <v>163</v>
      </c>
      <c r="C167" s="16">
        <v>78420.78</v>
      </c>
      <c r="D167" s="11">
        <v>0</v>
      </c>
      <c r="E167" s="11">
        <v>0</v>
      </c>
      <c r="F167" s="12">
        <f t="shared" si="35"/>
        <v>78420.78</v>
      </c>
      <c r="G167" s="12">
        <v>40216</v>
      </c>
      <c r="H167" s="12">
        <f t="shared" si="30"/>
        <v>51.282325934529091</v>
      </c>
    </row>
    <row r="168" spans="2:8" ht="15" customHeight="1" x14ac:dyDescent="0.25">
      <c r="B168" s="15" t="s">
        <v>164</v>
      </c>
      <c r="C168" s="16">
        <v>5836.05</v>
      </c>
      <c r="D168" s="11">
        <v>0</v>
      </c>
      <c r="E168" s="11">
        <v>0</v>
      </c>
      <c r="F168" s="12">
        <f t="shared" si="35"/>
        <v>5836.05</v>
      </c>
      <c r="G168" s="12">
        <v>5250</v>
      </c>
      <c r="H168" s="12">
        <f t="shared" si="30"/>
        <v>89.958105225280789</v>
      </c>
    </row>
    <row r="169" spans="2:8" ht="15" customHeight="1" x14ac:dyDescent="0.25">
      <c r="B169" s="15" t="s">
        <v>165</v>
      </c>
      <c r="C169" s="16">
        <v>6866.91</v>
      </c>
      <c r="D169" s="11">
        <v>0</v>
      </c>
      <c r="E169" s="11">
        <v>0</v>
      </c>
      <c r="F169" s="12">
        <f t="shared" si="35"/>
        <v>6866.91</v>
      </c>
      <c r="G169" s="12">
        <v>6355</v>
      </c>
      <c r="H169" s="12">
        <f t="shared" si="30"/>
        <v>92.545264172677378</v>
      </c>
    </row>
    <row r="170" spans="2:8" ht="18.75" customHeight="1" x14ac:dyDescent="0.25">
      <c r="B170" s="20" t="s">
        <v>166</v>
      </c>
      <c r="C170" s="21">
        <v>653545.93000000005</v>
      </c>
      <c r="D170" s="11">
        <v>0</v>
      </c>
      <c r="E170" s="11">
        <v>0</v>
      </c>
      <c r="F170" s="12">
        <f t="shared" si="35"/>
        <v>653545.93000000005</v>
      </c>
      <c r="G170" s="12">
        <v>77052</v>
      </c>
      <c r="H170" s="12">
        <f t="shared" si="30"/>
        <v>11.789837020330001</v>
      </c>
    </row>
    <row r="171" spans="2:8" ht="15" customHeight="1" x14ac:dyDescent="0.25">
      <c r="B171" s="20" t="s">
        <v>167</v>
      </c>
      <c r="C171" s="21">
        <v>30905.21</v>
      </c>
      <c r="D171" s="11">
        <v>0</v>
      </c>
      <c r="E171" s="11">
        <v>0</v>
      </c>
      <c r="F171" s="12">
        <f t="shared" si="35"/>
        <v>30905.21</v>
      </c>
      <c r="G171" s="12">
        <v>72176</v>
      </c>
      <c r="H171" s="12">
        <f t="shared" si="30"/>
        <v>233.53991123179557</v>
      </c>
    </row>
    <row r="172" spans="2:8" ht="36" customHeight="1" x14ac:dyDescent="0.25">
      <c r="B172" s="20" t="s">
        <v>168</v>
      </c>
      <c r="C172" s="21">
        <v>50155.56</v>
      </c>
      <c r="D172" s="11">
        <v>0</v>
      </c>
      <c r="E172" s="11">
        <v>0</v>
      </c>
      <c r="F172" s="12">
        <f t="shared" si="35"/>
        <v>50155.56</v>
      </c>
      <c r="G172" s="12">
        <v>4852</v>
      </c>
      <c r="H172" s="12">
        <f t="shared" si="30"/>
        <v>9.6739025543728356</v>
      </c>
    </row>
    <row r="173" spans="2:8" ht="36" customHeight="1" x14ac:dyDescent="0.25">
      <c r="B173" s="15" t="s">
        <v>169</v>
      </c>
      <c r="C173" s="16">
        <v>66779.89</v>
      </c>
      <c r="D173" s="11">
        <v>0</v>
      </c>
      <c r="E173" s="11">
        <v>0</v>
      </c>
      <c r="F173" s="12">
        <f t="shared" si="35"/>
        <v>66779.89</v>
      </c>
      <c r="G173" s="12">
        <v>48955</v>
      </c>
      <c r="H173" s="12">
        <f t="shared" si="30"/>
        <v>73.307997362679089</v>
      </c>
    </row>
    <row r="174" spans="2:8" ht="36" customHeight="1" x14ac:dyDescent="0.25">
      <c r="B174" s="15" t="s">
        <v>169</v>
      </c>
      <c r="C174" s="16">
        <v>40067.93</v>
      </c>
      <c r="D174" s="11">
        <v>0</v>
      </c>
      <c r="E174" s="11">
        <v>0</v>
      </c>
      <c r="F174" s="12">
        <f t="shared" si="35"/>
        <v>40067.93</v>
      </c>
      <c r="G174" s="12">
        <v>22400</v>
      </c>
      <c r="H174" s="12">
        <f t="shared" si="30"/>
        <v>55.905059233157296</v>
      </c>
    </row>
    <row r="175" spans="2:8" ht="15" customHeight="1" x14ac:dyDescent="0.25">
      <c r="B175" s="15" t="s">
        <v>170</v>
      </c>
      <c r="C175" s="16">
        <v>90152.85</v>
      </c>
      <c r="D175" s="11">
        <v>0</v>
      </c>
      <c r="E175" s="11">
        <v>0</v>
      </c>
      <c r="F175" s="12">
        <f t="shared" si="35"/>
        <v>90152.85</v>
      </c>
      <c r="G175" s="12">
        <v>61880</v>
      </c>
      <c r="H175" s="27">
        <f t="shared" si="30"/>
        <v>68.638983681602966</v>
      </c>
    </row>
    <row r="176" spans="2:8" ht="17.25" customHeight="1" x14ac:dyDescent="0.25">
      <c r="B176" s="15" t="s">
        <v>171</v>
      </c>
      <c r="C176" s="11">
        <v>0</v>
      </c>
      <c r="D176" s="11">
        <v>0</v>
      </c>
      <c r="E176" s="11">
        <v>0</v>
      </c>
      <c r="F176" s="11">
        <v>0</v>
      </c>
      <c r="G176" s="19">
        <v>140</v>
      </c>
      <c r="H176" s="27">
        <f>IF(G176=0,0,IF(F176=0,100,G176/F176*100))</f>
        <v>100</v>
      </c>
    </row>
    <row r="177" spans="2:9" ht="15" customHeight="1" x14ac:dyDescent="0.25">
      <c r="B177" s="15" t="s">
        <v>172</v>
      </c>
      <c r="C177" s="16">
        <v>3961.62</v>
      </c>
      <c r="D177" s="11">
        <v>0</v>
      </c>
      <c r="E177" s="11">
        <v>0</v>
      </c>
      <c r="F177" s="12">
        <f t="shared" si="35"/>
        <v>3961.62</v>
      </c>
      <c r="G177" s="12">
        <v>15838</v>
      </c>
      <c r="H177" s="12">
        <f t="shared" si="30"/>
        <v>399.78594615334134</v>
      </c>
    </row>
    <row r="178" spans="2:9" ht="24" customHeight="1" x14ac:dyDescent="0.25">
      <c r="B178" s="15" t="s">
        <v>173</v>
      </c>
      <c r="C178" s="16">
        <v>4125.07</v>
      </c>
      <c r="D178" s="11">
        <v>0</v>
      </c>
      <c r="E178" s="11">
        <v>0</v>
      </c>
      <c r="F178" s="12">
        <f t="shared" si="35"/>
        <v>4125.07</v>
      </c>
      <c r="G178" s="12">
        <v>3511</v>
      </c>
      <c r="H178" s="12">
        <f t="shared" si="30"/>
        <v>85.113707161333025</v>
      </c>
    </row>
    <row r="179" spans="2:9" ht="15.75" customHeight="1" x14ac:dyDescent="0.25">
      <c r="B179" s="15" t="s">
        <v>174</v>
      </c>
      <c r="C179" s="16">
        <v>6160.51</v>
      </c>
      <c r="D179" s="11">
        <v>0</v>
      </c>
      <c r="E179" s="11">
        <v>0</v>
      </c>
      <c r="F179" s="12">
        <f t="shared" si="35"/>
        <v>6160.51</v>
      </c>
      <c r="G179" s="12">
        <v>2472</v>
      </c>
      <c r="H179" s="12">
        <f t="shared" si="30"/>
        <v>40.126547964373074</v>
      </c>
    </row>
    <row r="180" spans="2:9" ht="24" customHeight="1" x14ac:dyDescent="0.25">
      <c r="B180" s="15" t="s">
        <v>175</v>
      </c>
      <c r="C180" s="16">
        <v>818694.31</v>
      </c>
      <c r="D180" s="11">
        <v>0</v>
      </c>
      <c r="E180" s="11">
        <v>0</v>
      </c>
      <c r="F180" s="12">
        <f t="shared" si="35"/>
        <v>818694.31</v>
      </c>
      <c r="G180" s="12">
        <v>815994</v>
      </c>
      <c r="H180" s="12">
        <f t="shared" si="30"/>
        <v>99.670168710467763</v>
      </c>
    </row>
    <row r="181" spans="2:9" ht="15" customHeight="1" x14ac:dyDescent="0.25">
      <c r="B181" s="15" t="s">
        <v>176</v>
      </c>
      <c r="C181" s="16">
        <v>120101.94</v>
      </c>
      <c r="D181" s="11">
        <v>0</v>
      </c>
      <c r="E181" s="11">
        <v>0</v>
      </c>
      <c r="F181" s="12">
        <f t="shared" si="35"/>
        <v>120101.94</v>
      </c>
      <c r="G181" s="12">
        <v>75649</v>
      </c>
      <c r="H181" s="12">
        <f t="shared" si="30"/>
        <v>62.987325600235934</v>
      </c>
    </row>
    <row r="182" spans="2:9" ht="11.25" customHeight="1" x14ac:dyDescent="0.25">
      <c r="B182" s="15" t="s">
        <v>177</v>
      </c>
      <c r="C182" s="16">
        <v>1323738.3600000001</v>
      </c>
      <c r="D182" s="11">
        <v>0</v>
      </c>
      <c r="E182" s="11">
        <v>0</v>
      </c>
      <c r="F182" s="12">
        <f t="shared" si="35"/>
        <v>1323738.3600000001</v>
      </c>
      <c r="G182" s="12">
        <v>1082439</v>
      </c>
      <c r="H182" s="12">
        <f t="shared" si="30"/>
        <v>81.771370590182187</v>
      </c>
    </row>
    <row r="183" spans="2:9" ht="15" customHeight="1" x14ac:dyDescent="0.25">
      <c r="B183" s="15" t="s">
        <v>178</v>
      </c>
      <c r="C183" s="16">
        <v>3035.9</v>
      </c>
      <c r="D183" s="11">
        <v>0</v>
      </c>
      <c r="E183" s="11">
        <v>0</v>
      </c>
      <c r="F183" s="12">
        <f t="shared" si="35"/>
        <v>3035.9</v>
      </c>
      <c r="G183" s="12">
        <v>816</v>
      </c>
      <c r="H183" s="27">
        <f t="shared" si="30"/>
        <v>26.878355677064462</v>
      </c>
    </row>
    <row r="184" spans="2:9" ht="24" customHeight="1" x14ac:dyDescent="0.25">
      <c r="B184" s="15" t="s">
        <v>179</v>
      </c>
      <c r="C184" s="16">
        <v>356119.15</v>
      </c>
      <c r="D184" s="11">
        <v>0</v>
      </c>
      <c r="E184" s="11">
        <v>0</v>
      </c>
      <c r="F184" s="12">
        <f t="shared" si="35"/>
        <v>356119.15</v>
      </c>
      <c r="G184" s="12">
        <v>280113</v>
      </c>
      <c r="H184" s="12">
        <f t="shared" si="30"/>
        <v>78.65710114157018</v>
      </c>
    </row>
    <row r="185" spans="2:9" ht="24" customHeight="1" x14ac:dyDescent="0.25">
      <c r="B185" s="15" t="s">
        <v>180</v>
      </c>
      <c r="C185" s="16">
        <v>48044.56</v>
      </c>
      <c r="D185" s="11">
        <v>0</v>
      </c>
      <c r="E185" s="11">
        <v>0</v>
      </c>
      <c r="F185" s="12">
        <f t="shared" si="35"/>
        <v>48044.56</v>
      </c>
      <c r="G185" s="12">
        <v>44304</v>
      </c>
      <c r="H185" s="12">
        <f t="shared" si="30"/>
        <v>92.214394303954506</v>
      </c>
    </row>
    <row r="186" spans="2:9" ht="17.25" customHeight="1" x14ac:dyDescent="0.25">
      <c r="B186" s="15" t="s">
        <v>181</v>
      </c>
      <c r="C186" s="16">
        <v>25985.02</v>
      </c>
      <c r="D186" s="11">
        <v>0</v>
      </c>
      <c r="E186" s="11">
        <v>0</v>
      </c>
      <c r="F186" s="12">
        <f t="shared" si="35"/>
        <v>25985.02</v>
      </c>
      <c r="G186" s="12">
        <v>41291</v>
      </c>
      <c r="H186" s="12">
        <f t="shared" si="30"/>
        <v>158.90309108863491</v>
      </c>
    </row>
    <row r="187" spans="2:9" s="2" customFormat="1" ht="23.25" customHeight="1" x14ac:dyDescent="0.25">
      <c r="B187" s="15" t="s">
        <v>182</v>
      </c>
      <c r="C187" s="16">
        <v>140745.39000000001</v>
      </c>
      <c r="D187" s="11">
        <v>0</v>
      </c>
      <c r="E187" s="11">
        <v>0</v>
      </c>
      <c r="F187" s="12">
        <f t="shared" si="35"/>
        <v>140745.39000000001</v>
      </c>
      <c r="G187" s="12">
        <v>173602</v>
      </c>
      <c r="H187" s="12">
        <f t="shared" si="30"/>
        <v>123.3447148784056</v>
      </c>
      <c r="I187" s="57"/>
    </row>
    <row r="188" spans="2:9" ht="22.5" customHeight="1" x14ac:dyDescent="0.25">
      <c r="B188" s="15" t="s">
        <v>183</v>
      </c>
      <c r="C188" s="16">
        <v>111565.95</v>
      </c>
      <c r="D188" s="11">
        <v>0</v>
      </c>
      <c r="E188" s="11">
        <v>0</v>
      </c>
      <c r="F188" s="12">
        <f t="shared" si="35"/>
        <v>111565.95</v>
      </c>
      <c r="G188" s="12">
        <v>78156</v>
      </c>
      <c r="H188" s="12">
        <f t="shared" si="30"/>
        <v>70.053631954910983</v>
      </c>
    </row>
    <row r="189" spans="2:9" ht="24" customHeight="1" x14ac:dyDescent="0.25">
      <c r="B189" s="15" t="s">
        <v>184</v>
      </c>
      <c r="C189" s="18">
        <v>0</v>
      </c>
      <c r="D189" s="11">
        <v>0</v>
      </c>
      <c r="E189" s="11">
        <v>0</v>
      </c>
      <c r="F189" s="19">
        <f t="shared" si="35"/>
        <v>0</v>
      </c>
      <c r="G189" s="12">
        <v>54</v>
      </c>
      <c r="H189" s="12">
        <f t="shared" si="30"/>
        <v>100</v>
      </c>
    </row>
    <row r="190" spans="2:9" ht="17.25" customHeight="1" x14ac:dyDescent="0.25">
      <c r="B190" s="28" t="s">
        <v>185</v>
      </c>
      <c r="C190" s="29">
        <v>0</v>
      </c>
      <c r="D190" s="11">
        <v>0</v>
      </c>
      <c r="E190" s="11">
        <v>0</v>
      </c>
      <c r="F190" s="19">
        <v>0</v>
      </c>
      <c r="G190" s="12">
        <v>322</v>
      </c>
      <c r="H190" s="12">
        <f t="shared" si="30"/>
        <v>100</v>
      </c>
    </row>
    <row r="191" spans="2:9" ht="24" customHeight="1" x14ac:dyDescent="0.25">
      <c r="B191" s="15" t="s">
        <v>186</v>
      </c>
      <c r="C191" s="16">
        <v>681794.23</v>
      </c>
      <c r="D191" s="11">
        <v>0</v>
      </c>
      <c r="E191" s="11">
        <v>0</v>
      </c>
      <c r="F191" s="12">
        <f t="shared" si="35"/>
        <v>681794.23</v>
      </c>
      <c r="G191" s="12">
        <v>567136</v>
      </c>
      <c r="H191" s="12">
        <f t="shared" si="30"/>
        <v>83.182868825393257</v>
      </c>
    </row>
    <row r="192" spans="2:9" ht="24" customHeight="1" x14ac:dyDescent="0.25">
      <c r="B192" s="15" t="s">
        <v>187</v>
      </c>
      <c r="C192" s="16">
        <v>121220.69</v>
      </c>
      <c r="D192" s="11">
        <v>0</v>
      </c>
      <c r="E192" s="11">
        <v>0</v>
      </c>
      <c r="F192" s="12">
        <f t="shared" si="35"/>
        <v>121220.69</v>
      </c>
      <c r="G192" s="12">
        <v>318321</v>
      </c>
      <c r="H192" s="12">
        <f t="shared" si="30"/>
        <v>262.59626141378999</v>
      </c>
    </row>
    <row r="193" spans="2:9" ht="26.25" customHeight="1" x14ac:dyDescent="0.25">
      <c r="B193" s="15" t="s">
        <v>188</v>
      </c>
      <c r="C193" s="16">
        <v>1054251.54</v>
      </c>
      <c r="D193" s="11">
        <v>0</v>
      </c>
      <c r="E193" s="11">
        <v>0</v>
      </c>
      <c r="F193" s="12">
        <f t="shared" si="35"/>
        <v>1054251.54</v>
      </c>
      <c r="G193" s="12">
        <v>79486</v>
      </c>
      <c r="H193" s="12">
        <f t="shared" si="30"/>
        <v>7.5395668855271474</v>
      </c>
    </row>
    <row r="194" spans="2:9" ht="29.25" customHeight="1" x14ac:dyDescent="0.25">
      <c r="B194" s="15" t="s">
        <v>189</v>
      </c>
      <c r="C194" s="16">
        <v>655746.46</v>
      </c>
      <c r="D194" s="11">
        <v>0</v>
      </c>
      <c r="E194" s="11">
        <v>0</v>
      </c>
      <c r="F194" s="12">
        <f t="shared" si="35"/>
        <v>655746.46</v>
      </c>
      <c r="G194" s="12">
        <v>57978</v>
      </c>
      <c r="H194" s="12">
        <f t="shared" si="30"/>
        <v>8.841526952352897</v>
      </c>
    </row>
    <row r="195" spans="2:9" ht="15" customHeight="1" x14ac:dyDescent="0.25">
      <c r="B195" s="15" t="s">
        <v>190</v>
      </c>
      <c r="C195" s="16">
        <v>6669.77</v>
      </c>
      <c r="D195" s="11">
        <v>0</v>
      </c>
      <c r="E195" s="11">
        <v>0</v>
      </c>
      <c r="F195" s="12">
        <f t="shared" si="35"/>
        <v>6669.77</v>
      </c>
      <c r="G195" s="12">
        <v>1260</v>
      </c>
      <c r="H195" s="12">
        <f t="shared" si="30"/>
        <v>18.891206143540181</v>
      </c>
    </row>
    <row r="196" spans="2:9" ht="24" customHeight="1" x14ac:dyDescent="0.25">
      <c r="B196" s="15" t="s">
        <v>191</v>
      </c>
      <c r="C196" s="16">
        <v>6190.08</v>
      </c>
      <c r="D196" s="11">
        <v>0</v>
      </c>
      <c r="E196" s="11">
        <v>0</v>
      </c>
      <c r="F196" s="12">
        <f t="shared" si="35"/>
        <v>6190.08</v>
      </c>
      <c r="G196" s="12">
        <v>44098</v>
      </c>
      <c r="H196" s="27">
        <f t="shared" si="30"/>
        <v>712.39790115798178</v>
      </c>
    </row>
    <row r="197" spans="2:9" ht="24" customHeight="1" x14ac:dyDescent="0.25">
      <c r="B197" s="15" t="s">
        <v>192</v>
      </c>
      <c r="C197" s="16">
        <v>138190.01</v>
      </c>
      <c r="D197" s="11">
        <v>0</v>
      </c>
      <c r="E197" s="11">
        <v>0</v>
      </c>
      <c r="F197" s="12">
        <f t="shared" si="35"/>
        <v>138190.01</v>
      </c>
      <c r="G197" s="12">
        <v>127099</v>
      </c>
      <c r="H197" s="12">
        <f t="shared" si="30"/>
        <v>91.974086983567034</v>
      </c>
    </row>
    <row r="198" spans="2:9" ht="15" customHeight="1" x14ac:dyDescent="0.25">
      <c r="B198" s="15" t="s">
        <v>193</v>
      </c>
      <c r="C198" s="16">
        <v>190047.51</v>
      </c>
      <c r="D198" s="11">
        <v>0</v>
      </c>
      <c r="E198" s="11">
        <v>0</v>
      </c>
      <c r="F198" s="12">
        <f t="shared" si="35"/>
        <v>190047.51</v>
      </c>
      <c r="G198" s="12">
        <v>226336</v>
      </c>
      <c r="H198" s="12">
        <f t="shared" si="30"/>
        <v>119.09443065052523</v>
      </c>
    </row>
    <row r="199" spans="2:9" s="2" customFormat="1" ht="24" customHeight="1" x14ac:dyDescent="0.25">
      <c r="B199" s="15" t="s">
        <v>194</v>
      </c>
      <c r="C199" s="16">
        <v>6505.49</v>
      </c>
      <c r="D199" s="11">
        <v>0</v>
      </c>
      <c r="E199" s="11">
        <v>0</v>
      </c>
      <c r="F199" s="12">
        <f t="shared" si="35"/>
        <v>6505.49</v>
      </c>
      <c r="G199" s="19">
        <v>4092</v>
      </c>
      <c r="H199" s="27">
        <f t="shared" si="30"/>
        <v>62.900719238673794</v>
      </c>
      <c r="I199" s="57"/>
    </row>
    <row r="200" spans="2:9" ht="16.5" customHeight="1" x14ac:dyDescent="0.25">
      <c r="B200" s="15" t="s">
        <v>195</v>
      </c>
      <c r="C200" s="16">
        <v>6369.96</v>
      </c>
      <c r="D200" s="11">
        <v>0</v>
      </c>
      <c r="E200" s="11">
        <v>0</v>
      </c>
      <c r="F200" s="12">
        <f t="shared" si="35"/>
        <v>6369.96</v>
      </c>
      <c r="G200" s="12">
        <v>4368</v>
      </c>
      <c r="H200" s="12">
        <f t="shared" si="30"/>
        <v>68.571859163950805</v>
      </c>
    </row>
    <row r="201" spans="2:9" ht="18" customHeight="1" x14ac:dyDescent="0.25">
      <c r="B201" s="15" t="s">
        <v>196</v>
      </c>
      <c r="C201" s="16">
        <v>400817.32</v>
      </c>
      <c r="D201" s="11">
        <v>0</v>
      </c>
      <c r="E201" s="11">
        <v>0</v>
      </c>
      <c r="F201" s="12">
        <f t="shared" si="35"/>
        <v>400817.32</v>
      </c>
      <c r="G201" s="12">
        <v>363389</v>
      </c>
      <c r="H201" s="12">
        <f t="shared" si="30"/>
        <v>90.662000334716069</v>
      </c>
    </row>
    <row r="202" spans="2:9" s="2" customFormat="1" ht="24" customHeight="1" x14ac:dyDescent="0.25">
      <c r="B202" s="15" t="s">
        <v>197</v>
      </c>
      <c r="C202" s="16">
        <v>4987.55</v>
      </c>
      <c r="D202" s="11">
        <v>0</v>
      </c>
      <c r="E202" s="11">
        <v>0</v>
      </c>
      <c r="F202" s="12">
        <f t="shared" si="35"/>
        <v>4987.55</v>
      </c>
      <c r="G202" s="12">
        <v>2106</v>
      </c>
      <c r="H202" s="12">
        <f t="shared" si="30"/>
        <v>42.225140600094235</v>
      </c>
      <c r="I202" s="57"/>
    </row>
    <row r="203" spans="2:9" ht="23.25" customHeight="1" x14ac:dyDescent="0.25">
      <c r="B203" s="15" t="s">
        <v>198</v>
      </c>
      <c r="C203" s="16">
        <v>50557.22</v>
      </c>
      <c r="D203" s="11">
        <v>0</v>
      </c>
      <c r="E203" s="11">
        <v>0</v>
      </c>
      <c r="F203" s="12">
        <f t="shared" si="35"/>
        <v>50557.22</v>
      </c>
      <c r="G203" s="12">
        <v>13210</v>
      </c>
      <c r="H203" s="12">
        <f t="shared" si="30"/>
        <v>26.128810088845867</v>
      </c>
    </row>
    <row r="204" spans="2:9" s="2" customFormat="1" ht="15" customHeight="1" x14ac:dyDescent="0.25">
      <c r="B204" s="15" t="s">
        <v>199</v>
      </c>
      <c r="C204" s="16">
        <v>595019.47</v>
      </c>
      <c r="D204" s="11">
        <v>0</v>
      </c>
      <c r="E204" s="11">
        <v>0</v>
      </c>
      <c r="F204" s="12">
        <f t="shared" si="35"/>
        <v>595019.47</v>
      </c>
      <c r="G204" s="12">
        <v>457737</v>
      </c>
      <c r="H204" s="12">
        <f t="shared" si="30"/>
        <v>76.928070941947496</v>
      </c>
      <c r="I204" s="57"/>
    </row>
    <row r="205" spans="2:9" ht="15" customHeight="1" x14ac:dyDescent="0.25">
      <c r="B205" s="15" t="s">
        <v>200</v>
      </c>
      <c r="C205" s="16">
        <v>11706.6</v>
      </c>
      <c r="D205" s="11">
        <v>0</v>
      </c>
      <c r="E205" s="11">
        <v>0</v>
      </c>
      <c r="F205" s="12">
        <f t="shared" si="35"/>
        <v>11706.6</v>
      </c>
      <c r="G205" s="12">
        <v>14955</v>
      </c>
      <c r="H205" s="12">
        <f t="shared" si="30"/>
        <v>127.74844959253755</v>
      </c>
    </row>
    <row r="206" spans="2:9" ht="24" customHeight="1" x14ac:dyDescent="0.25">
      <c r="B206" s="15" t="s">
        <v>201</v>
      </c>
      <c r="C206" s="16">
        <v>11339.44</v>
      </c>
      <c r="D206" s="11">
        <v>0</v>
      </c>
      <c r="E206" s="11">
        <v>0</v>
      </c>
      <c r="F206" s="12">
        <f t="shared" si="35"/>
        <v>11339.44</v>
      </c>
      <c r="G206" s="12">
        <v>11341</v>
      </c>
      <c r="H206" s="12">
        <f t="shared" si="30"/>
        <v>100.01375729312912</v>
      </c>
    </row>
    <row r="207" spans="2:9" ht="24" customHeight="1" x14ac:dyDescent="0.25">
      <c r="B207" s="15" t="s">
        <v>202</v>
      </c>
      <c r="C207" s="16">
        <v>158982.13</v>
      </c>
      <c r="D207" s="11">
        <v>0</v>
      </c>
      <c r="E207" s="11">
        <v>0</v>
      </c>
      <c r="F207" s="12">
        <f t="shared" si="35"/>
        <v>158982.13</v>
      </c>
      <c r="G207" s="12">
        <v>147464</v>
      </c>
      <c r="H207" s="12">
        <f t="shared" si="30"/>
        <v>92.755078825525857</v>
      </c>
    </row>
    <row r="208" spans="2:9" ht="15" customHeight="1" x14ac:dyDescent="0.25">
      <c r="B208" s="13" t="s">
        <v>203</v>
      </c>
      <c r="C208" s="14">
        <f>SUM(C209)</f>
        <v>813945</v>
      </c>
      <c r="D208" s="17">
        <f t="shared" ref="D208" si="36">SUM(D209)</f>
        <v>0</v>
      </c>
      <c r="E208" s="17">
        <f>SUM(E209)</f>
        <v>0</v>
      </c>
      <c r="F208" s="14">
        <f>SUM(F209)</f>
        <v>813945</v>
      </c>
      <c r="G208" s="14">
        <f>SUM(G209)</f>
        <v>576606</v>
      </c>
      <c r="H208" s="6">
        <f t="shared" ref="H208:H271" si="37">IF(G208=0,0,IF(F208=0,100,G208/F208*100))</f>
        <v>70.840904483718191</v>
      </c>
    </row>
    <row r="209" spans="2:9" ht="15" customHeight="1" x14ac:dyDescent="0.25">
      <c r="B209" s="15" t="s">
        <v>204</v>
      </c>
      <c r="C209" s="16">
        <v>813945</v>
      </c>
      <c r="D209" s="11">
        <v>0</v>
      </c>
      <c r="E209" s="11">
        <v>0</v>
      </c>
      <c r="F209" s="12">
        <f>+C209+D209+E209</f>
        <v>813945</v>
      </c>
      <c r="G209" s="12">
        <v>576606</v>
      </c>
      <c r="H209" s="12">
        <f t="shared" si="37"/>
        <v>70.840904483718191</v>
      </c>
    </row>
    <row r="210" spans="2:9" ht="15" customHeight="1" x14ac:dyDescent="0.25">
      <c r="B210" s="31" t="s">
        <v>205</v>
      </c>
      <c r="C210" s="6">
        <f>C211+C228+C234+C256+C269+C267+C279</f>
        <v>126714985</v>
      </c>
      <c r="D210" s="7">
        <f t="shared" ref="D210" si="38">D211+D228+D234+D256+D269+D267+D279</f>
        <v>0</v>
      </c>
      <c r="E210" s="7">
        <f>E211+E228+E234+E256+E269+E267+E279</f>
        <v>0</v>
      </c>
      <c r="F210" s="6">
        <f>F211+F228+F234+F256+F269+F267+F279</f>
        <v>126714985</v>
      </c>
      <c r="G210" s="6">
        <f>G211+G228+G234+G256+G269+G267+G279</f>
        <v>57975845.110000007</v>
      </c>
      <c r="H210" s="6">
        <f t="shared" si="37"/>
        <v>45.752951089407468</v>
      </c>
    </row>
    <row r="211" spans="2:9" s="2" customFormat="1" ht="15" customHeight="1" x14ac:dyDescent="0.25">
      <c r="B211" s="13" t="s">
        <v>206</v>
      </c>
      <c r="C211" s="14">
        <f>SUM(C212:C227)</f>
        <v>2562841.9900000002</v>
      </c>
      <c r="D211" s="17">
        <f t="shared" ref="D211" si="39">SUM(D212:D227)</f>
        <v>0</v>
      </c>
      <c r="E211" s="17">
        <f>SUM(E212:E227)</f>
        <v>0</v>
      </c>
      <c r="F211" s="14">
        <f>SUM(F212:F227)</f>
        <v>2562841.9900000002</v>
      </c>
      <c r="G211" s="14">
        <f>SUM(G212:G227)</f>
        <v>1922893</v>
      </c>
      <c r="H211" s="6">
        <f t="shared" si="37"/>
        <v>75.029713400317746</v>
      </c>
      <c r="I211" s="57"/>
    </row>
    <row r="212" spans="2:9" s="2" customFormat="1" ht="36" customHeight="1" x14ac:dyDescent="0.25">
      <c r="B212" s="20" t="s">
        <v>207</v>
      </c>
      <c r="C212" s="22">
        <v>0</v>
      </c>
      <c r="D212" s="11">
        <v>0</v>
      </c>
      <c r="E212" s="11">
        <v>0</v>
      </c>
      <c r="F212" s="19">
        <f t="shared" ref="F212:F227" si="40">+C212+D212+E212</f>
        <v>0</v>
      </c>
      <c r="G212" s="12">
        <v>730</v>
      </c>
      <c r="H212" s="12">
        <f t="shared" si="37"/>
        <v>100</v>
      </c>
      <c r="I212" s="57"/>
    </row>
    <row r="213" spans="2:9" ht="24" customHeight="1" x14ac:dyDescent="0.25">
      <c r="B213" s="15" t="s">
        <v>208</v>
      </c>
      <c r="C213" s="16">
        <v>164443.01999999999</v>
      </c>
      <c r="D213" s="11">
        <v>0</v>
      </c>
      <c r="E213" s="11">
        <v>0</v>
      </c>
      <c r="F213" s="12">
        <f t="shared" si="40"/>
        <v>164443.01999999999</v>
      </c>
      <c r="G213" s="19">
        <v>0</v>
      </c>
      <c r="H213" s="27">
        <f t="shared" si="37"/>
        <v>0</v>
      </c>
    </row>
    <row r="214" spans="2:9" ht="24" customHeight="1" x14ac:dyDescent="0.25">
      <c r="B214" s="15" t="s">
        <v>209</v>
      </c>
      <c r="C214" s="16">
        <v>450407.21</v>
      </c>
      <c r="D214" s="11">
        <v>0</v>
      </c>
      <c r="E214" s="11">
        <v>0</v>
      </c>
      <c r="F214" s="12">
        <f t="shared" si="40"/>
        <v>450407.21</v>
      </c>
      <c r="G214" s="19">
        <v>0</v>
      </c>
      <c r="H214" s="27">
        <f t="shared" si="37"/>
        <v>0</v>
      </c>
    </row>
    <row r="215" spans="2:9" ht="24" customHeight="1" x14ac:dyDescent="0.25">
      <c r="B215" s="15" t="s">
        <v>210</v>
      </c>
      <c r="C215" s="16">
        <v>25022.68</v>
      </c>
      <c r="D215" s="11">
        <v>0</v>
      </c>
      <c r="E215" s="11">
        <v>0</v>
      </c>
      <c r="F215" s="12">
        <f t="shared" si="40"/>
        <v>25022.68</v>
      </c>
      <c r="G215" s="19">
        <v>0</v>
      </c>
      <c r="H215" s="27">
        <f t="shared" si="37"/>
        <v>0</v>
      </c>
    </row>
    <row r="216" spans="2:9" ht="13.5" customHeight="1" x14ac:dyDescent="0.25">
      <c r="B216" s="15" t="s">
        <v>211</v>
      </c>
      <c r="C216" s="16">
        <v>98051.72</v>
      </c>
      <c r="D216" s="11">
        <v>0</v>
      </c>
      <c r="E216" s="11">
        <v>0</v>
      </c>
      <c r="F216" s="12">
        <f t="shared" si="40"/>
        <v>98051.72</v>
      </c>
      <c r="G216" s="12">
        <v>67344</v>
      </c>
      <c r="H216" s="12">
        <f t="shared" si="37"/>
        <v>68.682120007685739</v>
      </c>
    </row>
    <row r="217" spans="2:9" ht="36" customHeight="1" x14ac:dyDescent="0.25">
      <c r="B217" s="15" t="s">
        <v>212</v>
      </c>
      <c r="C217" s="16">
        <v>58822.03</v>
      </c>
      <c r="D217" s="11">
        <v>0</v>
      </c>
      <c r="E217" s="11">
        <v>0</v>
      </c>
      <c r="F217" s="12">
        <f t="shared" si="40"/>
        <v>58822.03</v>
      </c>
      <c r="G217" s="12">
        <v>40528</v>
      </c>
      <c r="H217" s="12">
        <f t="shared" si="37"/>
        <v>68.899356244590678</v>
      </c>
    </row>
    <row r="218" spans="2:9" s="2" customFormat="1" ht="36" customHeight="1" x14ac:dyDescent="0.25">
      <c r="B218" s="15" t="s">
        <v>213</v>
      </c>
      <c r="C218" s="16">
        <v>78423.38</v>
      </c>
      <c r="D218" s="11">
        <v>0</v>
      </c>
      <c r="E218" s="11">
        <v>0</v>
      </c>
      <c r="F218" s="12">
        <f t="shared" si="40"/>
        <v>78423.38</v>
      </c>
      <c r="G218" s="12">
        <v>189126</v>
      </c>
      <c r="H218" s="12">
        <f t="shared" si="37"/>
        <v>241.16022543277271</v>
      </c>
      <c r="I218" s="57"/>
    </row>
    <row r="219" spans="2:9" ht="24" customHeight="1" x14ac:dyDescent="0.25">
      <c r="B219" s="15" t="s">
        <v>214</v>
      </c>
      <c r="C219" s="16">
        <v>10994.59</v>
      </c>
      <c r="D219" s="11">
        <v>0</v>
      </c>
      <c r="E219" s="11">
        <v>0</v>
      </c>
      <c r="F219" s="12">
        <f t="shared" si="40"/>
        <v>10994.59</v>
      </c>
      <c r="G219" s="19">
        <v>0</v>
      </c>
      <c r="H219" s="27">
        <f t="shared" si="37"/>
        <v>0</v>
      </c>
    </row>
    <row r="220" spans="2:9" ht="24" customHeight="1" x14ac:dyDescent="0.25">
      <c r="B220" s="15" t="s">
        <v>215</v>
      </c>
      <c r="C220" s="16">
        <v>23832.26</v>
      </c>
      <c r="D220" s="11">
        <v>0</v>
      </c>
      <c r="E220" s="11">
        <v>0</v>
      </c>
      <c r="F220" s="12">
        <f t="shared" si="40"/>
        <v>23832.26</v>
      </c>
      <c r="G220" s="12">
        <v>31828</v>
      </c>
      <c r="H220" s="12">
        <f t="shared" si="37"/>
        <v>133.55007036680533</v>
      </c>
    </row>
    <row r="221" spans="2:9" ht="24" customHeight="1" x14ac:dyDescent="0.25">
      <c r="B221" s="15" t="s">
        <v>216</v>
      </c>
      <c r="C221" s="16">
        <v>952381.03</v>
      </c>
      <c r="D221" s="11">
        <v>0</v>
      </c>
      <c r="E221" s="11">
        <v>0</v>
      </c>
      <c r="F221" s="12">
        <f t="shared" si="40"/>
        <v>952381.03</v>
      </c>
      <c r="G221" s="12">
        <v>889675</v>
      </c>
      <c r="H221" s="12">
        <f t="shared" si="37"/>
        <v>93.415867386606806</v>
      </c>
    </row>
    <row r="222" spans="2:9" ht="36" customHeight="1" x14ac:dyDescent="0.25">
      <c r="B222" s="15" t="s">
        <v>217</v>
      </c>
      <c r="C222" s="18">
        <v>0</v>
      </c>
      <c r="D222" s="11">
        <v>0</v>
      </c>
      <c r="E222" s="11">
        <v>0</v>
      </c>
      <c r="F222" s="19">
        <f t="shared" si="40"/>
        <v>0</v>
      </c>
      <c r="G222" s="12">
        <v>8148</v>
      </c>
      <c r="H222" s="12">
        <f t="shared" si="37"/>
        <v>100</v>
      </c>
    </row>
    <row r="223" spans="2:9" ht="24" customHeight="1" x14ac:dyDescent="0.25">
      <c r="B223" s="15" t="s">
        <v>218</v>
      </c>
      <c r="C223" s="18">
        <v>0</v>
      </c>
      <c r="D223" s="11">
        <v>0</v>
      </c>
      <c r="E223" s="11">
        <v>0</v>
      </c>
      <c r="F223" s="19">
        <f t="shared" si="40"/>
        <v>0</v>
      </c>
      <c r="G223" s="12">
        <v>33950</v>
      </c>
      <c r="H223" s="12">
        <f t="shared" si="37"/>
        <v>100</v>
      </c>
    </row>
    <row r="224" spans="2:9" s="2" customFormat="1" ht="24" customHeight="1" x14ac:dyDescent="0.25">
      <c r="B224" s="15" t="s">
        <v>219</v>
      </c>
      <c r="C224" s="16">
        <v>20064.12</v>
      </c>
      <c r="D224" s="11">
        <v>0</v>
      </c>
      <c r="E224" s="11">
        <v>0</v>
      </c>
      <c r="F224" s="12">
        <f t="shared" si="40"/>
        <v>20064.12</v>
      </c>
      <c r="G224" s="12">
        <v>37817</v>
      </c>
      <c r="H224" s="12">
        <f t="shared" si="37"/>
        <v>188.48073077712851</v>
      </c>
      <c r="I224" s="57"/>
    </row>
    <row r="225" spans="2:8" ht="24" customHeight="1" x14ac:dyDescent="0.25">
      <c r="B225" s="15" t="s">
        <v>220</v>
      </c>
      <c r="C225" s="16">
        <v>1769.13</v>
      </c>
      <c r="D225" s="11">
        <v>0</v>
      </c>
      <c r="E225" s="11">
        <v>0</v>
      </c>
      <c r="F225" s="12">
        <f t="shared" si="40"/>
        <v>1769.13</v>
      </c>
      <c r="G225" s="19">
        <v>609</v>
      </c>
      <c r="H225" s="27">
        <f t="shared" si="37"/>
        <v>34.423699784639908</v>
      </c>
    </row>
    <row r="226" spans="2:8" ht="15" customHeight="1" x14ac:dyDescent="0.25">
      <c r="B226" s="15" t="s">
        <v>221</v>
      </c>
      <c r="C226" s="16">
        <v>38331.120000000003</v>
      </c>
      <c r="D226" s="11">
        <v>0</v>
      </c>
      <c r="E226" s="11">
        <v>0</v>
      </c>
      <c r="F226" s="12">
        <f t="shared" si="40"/>
        <v>38331.120000000003</v>
      </c>
      <c r="G226" s="19">
        <v>0</v>
      </c>
      <c r="H226" s="27">
        <f t="shared" si="37"/>
        <v>0</v>
      </c>
    </row>
    <row r="227" spans="2:8" ht="24" customHeight="1" x14ac:dyDescent="0.25">
      <c r="B227" s="15" t="s">
        <v>222</v>
      </c>
      <c r="C227" s="16">
        <v>640299.69999999995</v>
      </c>
      <c r="D227" s="11">
        <v>0</v>
      </c>
      <c r="E227" s="11">
        <v>0</v>
      </c>
      <c r="F227" s="12">
        <f t="shared" si="40"/>
        <v>640299.69999999995</v>
      </c>
      <c r="G227" s="12">
        <v>623138</v>
      </c>
      <c r="H227" s="12">
        <f t="shared" si="37"/>
        <v>97.319739490741611</v>
      </c>
    </row>
    <row r="228" spans="2:8" ht="15" customHeight="1" x14ac:dyDescent="0.25">
      <c r="B228" s="13" t="s">
        <v>223</v>
      </c>
      <c r="C228" s="14">
        <f>SUM(C229:C233)</f>
        <v>19460860</v>
      </c>
      <c r="D228" s="17">
        <f t="shared" ref="D228" si="41">SUM(D229:D233)</f>
        <v>0</v>
      </c>
      <c r="E228" s="17">
        <f>SUM(E229:E233)</f>
        <v>0</v>
      </c>
      <c r="F228" s="14">
        <f>SUM(F229:F233)</f>
        <v>19460860</v>
      </c>
      <c r="G228" s="14">
        <f>SUM(G229:G233)</f>
        <v>15291239</v>
      </c>
      <c r="H228" s="6">
        <f t="shared" si="37"/>
        <v>78.574323025806663</v>
      </c>
    </row>
    <row r="229" spans="2:8" ht="15" customHeight="1" x14ac:dyDescent="0.25">
      <c r="B229" s="15" t="s">
        <v>224</v>
      </c>
      <c r="C229" s="16">
        <v>376295.97</v>
      </c>
      <c r="D229" s="11">
        <v>0</v>
      </c>
      <c r="E229" s="11">
        <v>0</v>
      </c>
      <c r="F229" s="12">
        <f>+C229+D229+E229</f>
        <v>376295.97</v>
      </c>
      <c r="G229" s="12">
        <v>217120</v>
      </c>
      <c r="H229" s="12">
        <f t="shared" si="37"/>
        <v>57.699262630955104</v>
      </c>
    </row>
    <row r="230" spans="2:8" ht="15" customHeight="1" x14ac:dyDescent="0.25">
      <c r="B230" s="28" t="s">
        <v>225</v>
      </c>
      <c r="C230" s="29">
        <v>0</v>
      </c>
      <c r="D230" s="11">
        <v>0</v>
      </c>
      <c r="E230" s="11">
        <v>0</v>
      </c>
      <c r="F230" s="19">
        <f>+C230+D230+E230</f>
        <v>0</v>
      </c>
      <c r="G230" s="12">
        <v>600</v>
      </c>
      <c r="H230" s="12">
        <f t="shared" si="37"/>
        <v>100</v>
      </c>
    </row>
    <row r="231" spans="2:8" ht="24" customHeight="1" x14ac:dyDescent="0.25">
      <c r="B231" s="15" t="s">
        <v>226</v>
      </c>
      <c r="C231" s="16">
        <v>12632627.189999999</v>
      </c>
      <c r="D231" s="11">
        <v>0</v>
      </c>
      <c r="E231" s="11">
        <v>0</v>
      </c>
      <c r="F231" s="12">
        <f>+C231+D231+E231</f>
        <v>12632627.189999999</v>
      </c>
      <c r="G231" s="12">
        <v>5272488</v>
      </c>
      <c r="H231" s="12">
        <f t="shared" si="37"/>
        <v>41.737066413023783</v>
      </c>
    </row>
    <row r="232" spans="2:8" ht="24.75" customHeight="1" x14ac:dyDescent="0.25">
      <c r="B232" s="15" t="s">
        <v>227</v>
      </c>
      <c r="C232" s="16">
        <v>6451936.8399999999</v>
      </c>
      <c r="D232" s="11">
        <v>0</v>
      </c>
      <c r="E232" s="11">
        <v>0</v>
      </c>
      <c r="F232" s="12">
        <f>+C232+D232+E232</f>
        <v>6451936.8399999999</v>
      </c>
      <c r="G232" s="12">
        <v>9791210</v>
      </c>
      <c r="H232" s="12">
        <f t="shared" si="37"/>
        <v>151.75613529409566</v>
      </c>
    </row>
    <row r="233" spans="2:8" ht="15" customHeight="1" x14ac:dyDescent="0.25">
      <c r="B233" s="15" t="s">
        <v>228</v>
      </c>
      <c r="C233" s="18">
        <v>0</v>
      </c>
      <c r="D233" s="11">
        <v>0</v>
      </c>
      <c r="E233" s="11">
        <v>0</v>
      </c>
      <c r="F233" s="19">
        <f>+C233+D233+E233</f>
        <v>0</v>
      </c>
      <c r="G233" s="12">
        <v>9821</v>
      </c>
      <c r="H233" s="12">
        <f t="shared" si="37"/>
        <v>100</v>
      </c>
    </row>
    <row r="234" spans="2:8" ht="15" customHeight="1" x14ac:dyDescent="0.25">
      <c r="B234" s="13" t="s">
        <v>229</v>
      </c>
      <c r="C234" s="14">
        <f>SUM(C235:C255)</f>
        <v>95082758.989999995</v>
      </c>
      <c r="D234" s="17">
        <f t="shared" ref="D234" si="42">SUM(D235:D255)</f>
        <v>0</v>
      </c>
      <c r="E234" s="17">
        <f>SUM(E235:E255)</f>
        <v>0</v>
      </c>
      <c r="F234" s="14">
        <f>SUM(F235:F255)</f>
        <v>95082758.989999995</v>
      </c>
      <c r="G234" s="14">
        <f>SUM(G235:G255)</f>
        <v>95732053.010000005</v>
      </c>
      <c r="H234" s="6">
        <f t="shared" si="37"/>
        <v>100.68287250695818</v>
      </c>
    </row>
    <row r="235" spans="2:8" ht="15" customHeight="1" x14ac:dyDescent="0.25">
      <c r="B235" s="15" t="s">
        <v>230</v>
      </c>
      <c r="C235" s="16">
        <v>25970.11</v>
      </c>
      <c r="D235" s="11">
        <v>0</v>
      </c>
      <c r="E235" s="11">
        <v>0</v>
      </c>
      <c r="F235" s="12">
        <f t="shared" ref="F235:F255" si="43">+C235+D235+E235</f>
        <v>25970.11</v>
      </c>
      <c r="G235" s="12">
        <v>25356</v>
      </c>
      <c r="H235" s="12">
        <f t="shared" si="37"/>
        <v>97.635319989018143</v>
      </c>
    </row>
    <row r="236" spans="2:8" ht="15" customHeight="1" x14ac:dyDescent="0.25">
      <c r="B236" s="15" t="s">
        <v>231</v>
      </c>
      <c r="C236" s="16">
        <v>1304061.53</v>
      </c>
      <c r="D236" s="11">
        <v>0</v>
      </c>
      <c r="E236" s="11">
        <v>0</v>
      </c>
      <c r="F236" s="12">
        <f t="shared" si="43"/>
        <v>1304061.53</v>
      </c>
      <c r="G236" s="12">
        <v>1174414</v>
      </c>
      <c r="H236" s="12">
        <f t="shared" si="37"/>
        <v>90.058173865461697</v>
      </c>
    </row>
    <row r="237" spans="2:8" ht="15" customHeight="1" x14ac:dyDescent="0.25">
      <c r="B237" s="15" t="s">
        <v>232</v>
      </c>
      <c r="C237" s="16">
        <v>76579.92</v>
      </c>
      <c r="D237" s="11">
        <v>0</v>
      </c>
      <c r="E237" s="11">
        <v>0</v>
      </c>
      <c r="F237" s="12">
        <f t="shared" si="43"/>
        <v>76579.92</v>
      </c>
      <c r="G237" s="12">
        <v>102100.5</v>
      </c>
      <c r="H237" s="12">
        <f t="shared" si="37"/>
        <v>133.32542003177855</v>
      </c>
    </row>
    <row r="238" spans="2:8" ht="15" customHeight="1" x14ac:dyDescent="0.25">
      <c r="B238" s="15" t="s">
        <v>233</v>
      </c>
      <c r="C238" s="16">
        <v>18885.650000000001</v>
      </c>
      <c r="D238" s="11">
        <v>0</v>
      </c>
      <c r="E238" s="11">
        <v>0</v>
      </c>
      <c r="F238" s="12">
        <f t="shared" si="43"/>
        <v>18885.650000000001</v>
      </c>
      <c r="G238" s="12">
        <v>435.91</v>
      </c>
      <c r="H238" s="12">
        <f t="shared" si="37"/>
        <v>2.3081546041571244</v>
      </c>
    </row>
    <row r="239" spans="2:8" ht="24" customHeight="1" x14ac:dyDescent="0.25">
      <c r="B239" s="15" t="s">
        <v>234</v>
      </c>
      <c r="C239" s="16">
        <v>10131062.460000001</v>
      </c>
      <c r="D239" s="11">
        <v>0</v>
      </c>
      <c r="E239" s="11">
        <v>0</v>
      </c>
      <c r="F239" s="12">
        <f t="shared" si="43"/>
        <v>10131062.460000001</v>
      </c>
      <c r="G239" s="12">
        <v>9334255.3000000007</v>
      </c>
      <c r="H239" s="12">
        <f t="shared" si="37"/>
        <v>92.135008908039055</v>
      </c>
    </row>
    <row r="240" spans="2:8" ht="15" customHeight="1" x14ac:dyDescent="0.25">
      <c r="B240" s="15" t="s">
        <v>235</v>
      </c>
      <c r="C240" s="16">
        <v>166963.38</v>
      </c>
      <c r="D240" s="11">
        <v>0</v>
      </c>
      <c r="E240" s="11">
        <v>0</v>
      </c>
      <c r="F240" s="12">
        <f t="shared" si="43"/>
        <v>166963.38</v>
      </c>
      <c r="G240" s="12">
        <v>104580</v>
      </c>
      <c r="H240" s="12">
        <f t="shared" si="37"/>
        <v>62.636489510454332</v>
      </c>
    </row>
    <row r="241" spans="2:9" ht="15" customHeight="1" x14ac:dyDescent="0.25">
      <c r="B241" s="15" t="s">
        <v>236</v>
      </c>
      <c r="C241" s="16">
        <v>5455561.9199999999</v>
      </c>
      <c r="D241" s="11">
        <v>0</v>
      </c>
      <c r="E241" s="11">
        <v>0</v>
      </c>
      <c r="F241" s="12">
        <f t="shared" si="43"/>
        <v>5455561.9199999999</v>
      </c>
      <c r="G241" s="12">
        <v>4503478.5</v>
      </c>
      <c r="H241" s="12">
        <f t="shared" si="37"/>
        <v>82.548389442530606</v>
      </c>
    </row>
    <row r="242" spans="2:9" ht="15" customHeight="1" x14ac:dyDescent="0.25">
      <c r="B242" s="15" t="s">
        <v>237</v>
      </c>
      <c r="C242" s="16">
        <v>3612070.39</v>
      </c>
      <c r="D242" s="11">
        <v>0</v>
      </c>
      <c r="E242" s="11">
        <v>0</v>
      </c>
      <c r="F242" s="12">
        <f t="shared" si="43"/>
        <v>3612070.39</v>
      </c>
      <c r="G242" s="12">
        <v>2439746.7999999998</v>
      </c>
      <c r="H242" s="12">
        <f t="shared" si="37"/>
        <v>67.544276178958953</v>
      </c>
    </row>
    <row r="243" spans="2:9" ht="24" customHeight="1" x14ac:dyDescent="0.25">
      <c r="B243" s="15" t="s">
        <v>238</v>
      </c>
      <c r="C243" s="16">
        <v>557619.99</v>
      </c>
      <c r="D243" s="11">
        <v>0</v>
      </c>
      <c r="E243" s="11">
        <v>0</v>
      </c>
      <c r="F243" s="12">
        <f t="shared" si="43"/>
        <v>557619.99</v>
      </c>
      <c r="G243" s="12">
        <v>586390</v>
      </c>
      <c r="H243" s="12">
        <f t="shared" si="37"/>
        <v>105.1594294530223</v>
      </c>
    </row>
    <row r="244" spans="2:9" s="2" customFormat="1" ht="24" customHeight="1" x14ac:dyDescent="0.25">
      <c r="B244" s="15" t="s">
        <v>239</v>
      </c>
      <c r="C244" s="16">
        <v>50351778.909999996</v>
      </c>
      <c r="D244" s="11">
        <v>0</v>
      </c>
      <c r="E244" s="11">
        <v>0</v>
      </c>
      <c r="F244" s="12">
        <f t="shared" si="43"/>
        <v>50351778.909999996</v>
      </c>
      <c r="G244" s="12">
        <v>58368221</v>
      </c>
      <c r="H244" s="12">
        <f t="shared" si="37"/>
        <v>115.92087164254671</v>
      </c>
      <c r="I244" s="57"/>
    </row>
    <row r="245" spans="2:9" ht="24" customHeight="1" x14ac:dyDescent="0.25">
      <c r="B245" s="15" t="s">
        <v>239</v>
      </c>
      <c r="C245" s="16">
        <v>14774.84</v>
      </c>
      <c r="D245" s="11">
        <v>0</v>
      </c>
      <c r="E245" s="11">
        <v>0</v>
      </c>
      <c r="F245" s="12">
        <f t="shared" si="43"/>
        <v>14774.84</v>
      </c>
      <c r="G245" s="12">
        <v>10810</v>
      </c>
      <c r="H245" s="12">
        <f t="shared" si="37"/>
        <v>73.16492090608088</v>
      </c>
    </row>
    <row r="246" spans="2:9" ht="24" customHeight="1" x14ac:dyDescent="0.25">
      <c r="B246" s="15" t="s">
        <v>240</v>
      </c>
      <c r="C246" s="16">
        <v>4799.2</v>
      </c>
      <c r="D246" s="11">
        <v>0</v>
      </c>
      <c r="E246" s="11">
        <v>0</v>
      </c>
      <c r="F246" s="12">
        <f t="shared" si="43"/>
        <v>4799.2</v>
      </c>
      <c r="G246" s="12">
        <v>6044</v>
      </c>
      <c r="H246" s="12">
        <f t="shared" si="37"/>
        <v>125.937656276046</v>
      </c>
    </row>
    <row r="247" spans="2:9" ht="15" customHeight="1" x14ac:dyDescent="0.25">
      <c r="B247" s="15" t="s">
        <v>241</v>
      </c>
      <c r="C247" s="16">
        <v>115275.3</v>
      </c>
      <c r="D247" s="11">
        <v>0</v>
      </c>
      <c r="E247" s="11">
        <v>0</v>
      </c>
      <c r="F247" s="12">
        <f t="shared" si="43"/>
        <v>115275.3</v>
      </c>
      <c r="G247" s="12">
        <v>138397</v>
      </c>
      <c r="H247" s="12">
        <f t="shared" si="37"/>
        <v>120.05780943532569</v>
      </c>
    </row>
    <row r="248" spans="2:9" ht="15" customHeight="1" x14ac:dyDescent="0.25">
      <c r="B248" s="15" t="s">
        <v>242</v>
      </c>
      <c r="C248" s="16">
        <v>227572.71</v>
      </c>
      <c r="D248" s="11">
        <v>0</v>
      </c>
      <c r="E248" s="11">
        <v>0</v>
      </c>
      <c r="F248" s="12">
        <f t="shared" si="43"/>
        <v>227572.71</v>
      </c>
      <c r="G248" s="12">
        <v>178891</v>
      </c>
      <c r="H248" s="12">
        <f t="shared" si="37"/>
        <v>78.608283040615902</v>
      </c>
    </row>
    <row r="249" spans="2:9" ht="15" customHeight="1" x14ac:dyDescent="0.25">
      <c r="B249" s="15" t="s">
        <v>243</v>
      </c>
      <c r="C249" s="16">
        <v>458878.76</v>
      </c>
      <c r="D249" s="11">
        <v>0</v>
      </c>
      <c r="E249" s="11">
        <v>0</v>
      </c>
      <c r="F249" s="12">
        <f t="shared" si="43"/>
        <v>458878.76</v>
      </c>
      <c r="G249" s="12">
        <v>643307</v>
      </c>
      <c r="H249" s="12">
        <f t="shared" si="37"/>
        <v>140.19106048839566</v>
      </c>
    </row>
    <row r="250" spans="2:9" ht="15" customHeight="1" x14ac:dyDescent="0.25">
      <c r="B250" s="15" t="s">
        <v>244</v>
      </c>
      <c r="C250" s="16">
        <v>2415957.2599999998</v>
      </c>
      <c r="D250" s="11">
        <v>0</v>
      </c>
      <c r="E250" s="11">
        <v>0</v>
      </c>
      <c r="F250" s="12">
        <f t="shared" si="43"/>
        <v>2415957.2599999998</v>
      </c>
      <c r="G250" s="12">
        <v>1772436</v>
      </c>
      <c r="H250" s="12">
        <f t="shared" si="37"/>
        <v>73.363715051813458</v>
      </c>
    </row>
    <row r="251" spans="2:9" ht="24" customHeight="1" x14ac:dyDescent="0.25">
      <c r="B251" s="15" t="s">
        <v>245</v>
      </c>
      <c r="C251" s="16">
        <v>19448362.920000002</v>
      </c>
      <c r="D251" s="11">
        <v>0</v>
      </c>
      <c r="E251" s="11">
        <v>0</v>
      </c>
      <c r="F251" s="12">
        <f t="shared" si="43"/>
        <v>19448362.920000002</v>
      </c>
      <c r="G251" s="12">
        <v>15559254</v>
      </c>
      <c r="H251" s="12">
        <f t="shared" si="37"/>
        <v>80.002898259366688</v>
      </c>
    </row>
    <row r="252" spans="2:9" ht="15" customHeight="1" x14ac:dyDescent="0.25">
      <c r="B252" s="15" t="s">
        <v>246</v>
      </c>
      <c r="C252" s="16">
        <v>578095.61</v>
      </c>
      <c r="D252" s="11">
        <v>0</v>
      </c>
      <c r="E252" s="11">
        <v>0</v>
      </c>
      <c r="F252" s="12">
        <f t="shared" si="43"/>
        <v>578095.61</v>
      </c>
      <c r="G252" s="12">
        <v>513730</v>
      </c>
      <c r="H252" s="12">
        <f t="shared" si="37"/>
        <v>88.865923060720007</v>
      </c>
    </row>
    <row r="253" spans="2:9" s="2" customFormat="1" ht="24" customHeight="1" x14ac:dyDescent="0.25">
      <c r="B253" s="15" t="s">
        <v>247</v>
      </c>
      <c r="C253" s="16">
        <v>2497.4899999999998</v>
      </c>
      <c r="D253" s="11">
        <v>0</v>
      </c>
      <c r="E253" s="11">
        <v>0</v>
      </c>
      <c r="F253" s="12">
        <f t="shared" si="43"/>
        <v>2497.4899999999998</v>
      </c>
      <c r="G253" s="19">
        <v>0</v>
      </c>
      <c r="H253" s="27">
        <f t="shared" si="37"/>
        <v>0</v>
      </c>
      <c r="I253" s="57"/>
    </row>
    <row r="254" spans="2:9" ht="24" customHeight="1" x14ac:dyDescent="0.25">
      <c r="B254" s="15" t="s">
        <v>248</v>
      </c>
      <c r="C254" s="16">
        <v>115990.64</v>
      </c>
      <c r="D254" s="11">
        <v>0</v>
      </c>
      <c r="E254" s="11">
        <v>0</v>
      </c>
      <c r="F254" s="12">
        <f t="shared" si="43"/>
        <v>115990.64</v>
      </c>
      <c r="G254" s="12">
        <v>266132</v>
      </c>
      <c r="H254" s="12">
        <f t="shared" si="37"/>
        <v>229.44265157947225</v>
      </c>
    </row>
    <row r="255" spans="2:9" ht="15" customHeight="1" x14ac:dyDescent="0.25">
      <c r="B255" s="15" t="s">
        <v>249</v>
      </c>
      <c r="C255" s="22">
        <v>0</v>
      </c>
      <c r="D255" s="11">
        <v>0</v>
      </c>
      <c r="E255" s="11">
        <v>0</v>
      </c>
      <c r="F255" s="19">
        <f t="shared" si="43"/>
        <v>0</v>
      </c>
      <c r="G255" s="12">
        <v>4074</v>
      </c>
      <c r="H255" s="12">
        <f t="shared" si="37"/>
        <v>100</v>
      </c>
    </row>
    <row r="256" spans="2:9" ht="15" customHeight="1" x14ac:dyDescent="0.25">
      <c r="B256" s="13" t="s">
        <v>250</v>
      </c>
      <c r="C256" s="14">
        <f>SUM(C257:C266)</f>
        <v>3044545.0100000002</v>
      </c>
      <c r="D256" s="17">
        <f t="shared" ref="D256" si="44">SUM(D257:D266)</f>
        <v>0</v>
      </c>
      <c r="E256" s="17">
        <f>SUM(E257:E266)</f>
        <v>0</v>
      </c>
      <c r="F256" s="14">
        <f>SUM(F257:F266)</f>
        <v>3044545.0100000002</v>
      </c>
      <c r="G256" s="14">
        <f>SUM(G257:G266)</f>
        <v>1454077.5</v>
      </c>
      <c r="H256" s="6">
        <f t="shared" si="37"/>
        <v>47.760092073659308</v>
      </c>
    </row>
    <row r="257" spans="2:9" s="2" customFormat="1" ht="17.25" customHeight="1" x14ac:dyDescent="0.25">
      <c r="B257" s="15" t="s">
        <v>251</v>
      </c>
      <c r="C257" s="16">
        <v>1956700.77</v>
      </c>
      <c r="D257" s="11">
        <v>0</v>
      </c>
      <c r="E257" s="11">
        <v>0</v>
      </c>
      <c r="F257" s="12">
        <f t="shared" ref="F257:F266" si="45">+C257+D257+E257</f>
        <v>1956700.77</v>
      </c>
      <c r="G257" s="12">
        <v>1016904</v>
      </c>
      <c r="H257" s="12">
        <f t="shared" si="37"/>
        <v>51.970337804895941</v>
      </c>
      <c r="I257" s="57"/>
    </row>
    <row r="258" spans="2:9" ht="36" customHeight="1" x14ac:dyDescent="0.25">
      <c r="B258" s="15" t="s">
        <v>252</v>
      </c>
      <c r="C258" s="16">
        <v>10286.48</v>
      </c>
      <c r="D258" s="11">
        <v>0</v>
      </c>
      <c r="E258" s="11">
        <v>0</v>
      </c>
      <c r="F258" s="12">
        <f t="shared" si="45"/>
        <v>10286.48</v>
      </c>
      <c r="G258" s="12">
        <v>2565</v>
      </c>
      <c r="H258" s="12">
        <f t="shared" si="37"/>
        <v>24.935643679859389</v>
      </c>
    </row>
    <row r="259" spans="2:9" ht="15" customHeight="1" x14ac:dyDescent="0.25">
      <c r="B259" s="15" t="s">
        <v>253</v>
      </c>
      <c r="C259" s="16">
        <v>47676.31</v>
      </c>
      <c r="D259" s="11">
        <v>0</v>
      </c>
      <c r="E259" s="11">
        <v>0</v>
      </c>
      <c r="F259" s="12">
        <f t="shared" si="45"/>
        <v>47676.31</v>
      </c>
      <c r="G259" s="12">
        <v>15242.5</v>
      </c>
      <c r="H259" s="12">
        <f t="shared" si="37"/>
        <v>31.970804787534945</v>
      </c>
    </row>
    <row r="260" spans="2:9" ht="24" customHeight="1" x14ac:dyDescent="0.25">
      <c r="B260" s="15" t="s">
        <v>254</v>
      </c>
      <c r="C260" s="18">
        <v>0</v>
      </c>
      <c r="D260" s="11">
        <v>0</v>
      </c>
      <c r="E260" s="11">
        <v>0</v>
      </c>
      <c r="F260" s="19">
        <f t="shared" si="45"/>
        <v>0</v>
      </c>
      <c r="G260" s="12">
        <v>1641</v>
      </c>
      <c r="H260" s="12">
        <f t="shared" si="37"/>
        <v>100</v>
      </c>
    </row>
    <row r="261" spans="2:9" s="2" customFormat="1" ht="48" customHeight="1" x14ac:dyDescent="0.25">
      <c r="B261" s="15" t="s">
        <v>255</v>
      </c>
      <c r="C261" s="16">
        <v>325553.73</v>
      </c>
      <c r="D261" s="11">
        <v>0</v>
      </c>
      <c r="E261" s="11">
        <v>0</v>
      </c>
      <c r="F261" s="12">
        <f t="shared" si="45"/>
        <v>325553.73</v>
      </c>
      <c r="G261" s="12">
        <v>102296</v>
      </c>
      <c r="H261" s="12">
        <f t="shared" si="37"/>
        <v>31.42215572219062</v>
      </c>
      <c r="I261" s="57"/>
    </row>
    <row r="262" spans="2:9" ht="24" customHeight="1" x14ac:dyDescent="0.25">
      <c r="B262" s="15" t="s">
        <v>256</v>
      </c>
      <c r="C262" s="16">
        <v>35485.69</v>
      </c>
      <c r="D262" s="11">
        <v>0</v>
      </c>
      <c r="E262" s="11">
        <v>0</v>
      </c>
      <c r="F262" s="12">
        <f t="shared" si="45"/>
        <v>35485.69</v>
      </c>
      <c r="G262" s="12">
        <v>30607</v>
      </c>
      <c r="H262" s="12">
        <f t="shared" si="37"/>
        <v>86.251669334878372</v>
      </c>
    </row>
    <row r="263" spans="2:9" s="2" customFormat="1" ht="15" customHeight="1" x14ac:dyDescent="0.25">
      <c r="B263" s="15" t="s">
        <v>257</v>
      </c>
      <c r="C263" s="16">
        <v>8370.98</v>
      </c>
      <c r="D263" s="11">
        <v>0</v>
      </c>
      <c r="E263" s="11">
        <v>0</v>
      </c>
      <c r="F263" s="12">
        <f t="shared" si="45"/>
        <v>8370.98</v>
      </c>
      <c r="G263" s="12">
        <v>7315</v>
      </c>
      <c r="H263" s="12">
        <f t="shared" si="37"/>
        <v>87.385228491765616</v>
      </c>
      <c r="I263" s="57"/>
    </row>
    <row r="264" spans="2:9" ht="36" customHeight="1" x14ac:dyDescent="0.25">
      <c r="B264" s="15" t="s">
        <v>258</v>
      </c>
      <c r="C264" s="16">
        <v>133037.66</v>
      </c>
      <c r="D264" s="11">
        <v>0</v>
      </c>
      <c r="E264" s="11">
        <v>0</v>
      </c>
      <c r="F264" s="12">
        <f t="shared" si="45"/>
        <v>133037.66</v>
      </c>
      <c r="G264" s="12">
        <v>84090</v>
      </c>
      <c r="H264" s="12">
        <f t="shared" si="37"/>
        <v>63.207666160093311</v>
      </c>
    </row>
    <row r="265" spans="2:9" s="2" customFormat="1" ht="24" customHeight="1" x14ac:dyDescent="0.25">
      <c r="B265" s="15" t="s">
        <v>259</v>
      </c>
      <c r="C265" s="16">
        <v>527433.39</v>
      </c>
      <c r="D265" s="11">
        <v>0</v>
      </c>
      <c r="E265" s="11">
        <v>0</v>
      </c>
      <c r="F265" s="12">
        <f t="shared" si="45"/>
        <v>527433.39</v>
      </c>
      <c r="G265" s="12">
        <v>193219</v>
      </c>
      <c r="H265" s="12">
        <f t="shared" si="37"/>
        <v>36.633820244107035</v>
      </c>
      <c r="I265" s="57"/>
    </row>
    <row r="266" spans="2:9" ht="24" customHeight="1" x14ac:dyDescent="0.25">
      <c r="B266" s="15" t="s">
        <v>260</v>
      </c>
      <c r="C266" s="18">
        <v>0</v>
      </c>
      <c r="D266" s="11">
        <v>0</v>
      </c>
      <c r="E266" s="11">
        <v>0</v>
      </c>
      <c r="F266" s="19">
        <f t="shared" si="45"/>
        <v>0</v>
      </c>
      <c r="G266" s="12">
        <v>198</v>
      </c>
      <c r="H266" s="12">
        <f t="shared" si="37"/>
        <v>100</v>
      </c>
    </row>
    <row r="267" spans="2:9" ht="15" customHeight="1" x14ac:dyDescent="0.25">
      <c r="B267" s="13" t="s">
        <v>261</v>
      </c>
      <c r="C267" s="17">
        <f>SUM(C268)</f>
        <v>0</v>
      </c>
      <c r="D267" s="17">
        <f t="shared" ref="D267" si="46">SUM(D268)</f>
        <v>0</v>
      </c>
      <c r="E267" s="17">
        <f>SUM(E268)</f>
        <v>0</v>
      </c>
      <c r="F267" s="17">
        <f>SUM(F268)</f>
        <v>0</v>
      </c>
      <c r="G267" s="14">
        <f>SUM(G268)</f>
        <v>-60153988.399999999</v>
      </c>
      <c r="H267" s="6">
        <f t="shared" si="37"/>
        <v>100</v>
      </c>
    </row>
    <row r="268" spans="2:9" ht="24" customHeight="1" x14ac:dyDescent="0.25">
      <c r="B268" s="20" t="s">
        <v>262</v>
      </c>
      <c r="C268" s="22">
        <v>0</v>
      </c>
      <c r="D268" s="11">
        <v>0</v>
      </c>
      <c r="E268" s="11">
        <v>0</v>
      </c>
      <c r="F268" s="19">
        <f>+C268+D268+E268</f>
        <v>0</v>
      </c>
      <c r="G268" s="12">
        <v>-60153988.399999999</v>
      </c>
      <c r="H268" s="12">
        <f t="shared" si="37"/>
        <v>100</v>
      </c>
    </row>
    <row r="269" spans="2:9" s="2" customFormat="1" ht="15" customHeight="1" x14ac:dyDescent="0.25">
      <c r="B269" s="13" t="s">
        <v>205</v>
      </c>
      <c r="C269" s="14">
        <f>SUM(C270:C278)</f>
        <v>6393314.0099999998</v>
      </c>
      <c r="D269" s="17">
        <f t="shared" ref="D269" si="47">SUM(D270:D278)</f>
        <v>0</v>
      </c>
      <c r="E269" s="17">
        <f>SUM(E270:E278)</f>
        <v>0</v>
      </c>
      <c r="F269" s="14">
        <f>SUM(F270:F278)</f>
        <v>6393314.0099999998</v>
      </c>
      <c r="G269" s="14">
        <f>SUM(G270:G278)</f>
        <v>3646166</v>
      </c>
      <c r="H269" s="6">
        <f t="shared" si="37"/>
        <v>57.030923153421021</v>
      </c>
      <c r="I269" s="58"/>
    </row>
    <row r="270" spans="2:9" s="2" customFormat="1" ht="15.75" customHeight="1" x14ac:dyDescent="0.25">
      <c r="B270" s="15" t="s">
        <v>263</v>
      </c>
      <c r="C270" s="16">
        <v>4631579</v>
      </c>
      <c r="D270" s="11">
        <v>0</v>
      </c>
      <c r="E270" s="11">
        <v>0</v>
      </c>
      <c r="F270" s="12">
        <f t="shared" ref="F270:F278" si="48">+C270+D270+E270</f>
        <v>4631579</v>
      </c>
      <c r="G270" s="12">
        <v>3040200</v>
      </c>
      <c r="H270" s="12">
        <f t="shared" si="37"/>
        <v>65.640681072264982</v>
      </c>
      <c r="I270" s="57"/>
    </row>
    <row r="271" spans="2:9" s="2" customFormat="1" ht="36" customHeight="1" x14ac:dyDescent="0.25">
      <c r="B271" s="15" t="s">
        <v>264</v>
      </c>
      <c r="C271" s="16">
        <v>21513.26</v>
      </c>
      <c r="D271" s="11">
        <v>0</v>
      </c>
      <c r="E271" s="11">
        <v>0</v>
      </c>
      <c r="F271" s="12">
        <f t="shared" si="48"/>
        <v>21513.26</v>
      </c>
      <c r="G271" s="12">
        <v>22403</v>
      </c>
      <c r="H271" s="12">
        <f t="shared" si="37"/>
        <v>104.13577486629177</v>
      </c>
      <c r="I271" s="57"/>
    </row>
    <row r="272" spans="2:9" s="2" customFormat="1" ht="24" customHeight="1" x14ac:dyDescent="0.25">
      <c r="B272" s="15" t="s">
        <v>265</v>
      </c>
      <c r="C272" s="16">
        <v>8873.5</v>
      </c>
      <c r="D272" s="11">
        <v>0</v>
      </c>
      <c r="E272" s="11">
        <v>0</v>
      </c>
      <c r="F272" s="12">
        <f t="shared" si="48"/>
        <v>8873.5</v>
      </c>
      <c r="G272" s="12">
        <v>3644</v>
      </c>
      <c r="H272" s="12">
        <f t="shared" ref="H272:H348" si="49">IF(G272=0,0,IF(F272=0,100,G272/F272*100))</f>
        <v>41.06609567814278</v>
      </c>
      <c r="I272" s="57"/>
    </row>
    <row r="273" spans="2:9" s="2" customFormat="1" ht="24" customHeight="1" x14ac:dyDescent="0.25">
      <c r="B273" s="15" t="s">
        <v>266</v>
      </c>
      <c r="C273" s="16">
        <v>871497.12</v>
      </c>
      <c r="D273" s="11">
        <v>0</v>
      </c>
      <c r="E273" s="11">
        <v>0</v>
      </c>
      <c r="F273" s="12">
        <f t="shared" si="48"/>
        <v>871497.12</v>
      </c>
      <c r="G273" s="12">
        <v>320496</v>
      </c>
      <c r="H273" s="12">
        <f t="shared" si="49"/>
        <v>36.775336675811388</v>
      </c>
      <c r="I273" s="57"/>
    </row>
    <row r="274" spans="2:9" ht="28.5" customHeight="1" x14ac:dyDescent="0.25">
      <c r="B274" s="15" t="s">
        <v>267</v>
      </c>
      <c r="C274" s="16">
        <v>16900.400000000001</v>
      </c>
      <c r="D274" s="11">
        <v>0</v>
      </c>
      <c r="E274" s="11">
        <v>0</v>
      </c>
      <c r="F274" s="12">
        <f t="shared" si="48"/>
        <v>16900.400000000001</v>
      </c>
      <c r="G274" s="19">
        <v>0</v>
      </c>
      <c r="H274" s="27">
        <f t="shared" si="49"/>
        <v>0</v>
      </c>
      <c r="I274" s="57"/>
    </row>
    <row r="275" spans="2:9" ht="36" customHeight="1" x14ac:dyDescent="0.25">
      <c r="B275" s="15" t="s">
        <v>268</v>
      </c>
      <c r="C275" s="16">
        <v>143810.01999999999</v>
      </c>
      <c r="D275" s="11">
        <v>0</v>
      </c>
      <c r="E275" s="11">
        <v>0</v>
      </c>
      <c r="F275" s="12">
        <f t="shared" si="48"/>
        <v>143810.01999999999</v>
      </c>
      <c r="G275" s="12">
        <v>68251</v>
      </c>
      <c r="H275" s="12">
        <f t="shared" si="49"/>
        <v>47.459140886010587</v>
      </c>
      <c r="I275" s="57"/>
    </row>
    <row r="276" spans="2:9" s="2" customFormat="1" ht="36" customHeight="1" x14ac:dyDescent="0.25">
      <c r="B276" s="15" t="s">
        <v>269</v>
      </c>
      <c r="C276" s="16">
        <v>635994.72</v>
      </c>
      <c r="D276" s="11">
        <v>0</v>
      </c>
      <c r="E276" s="11">
        <v>0</v>
      </c>
      <c r="F276" s="12">
        <f t="shared" si="48"/>
        <v>635994.72</v>
      </c>
      <c r="G276" s="12">
        <v>163980</v>
      </c>
      <c r="H276" s="12">
        <f t="shared" si="49"/>
        <v>25.783232917405353</v>
      </c>
      <c r="I276" s="57"/>
    </row>
    <row r="277" spans="2:9" ht="15" customHeight="1" x14ac:dyDescent="0.25">
      <c r="B277" s="15" t="s">
        <v>270</v>
      </c>
      <c r="C277" s="16">
        <v>12667.44</v>
      </c>
      <c r="D277" s="11">
        <v>0</v>
      </c>
      <c r="E277" s="11">
        <v>0</v>
      </c>
      <c r="F277" s="12">
        <f t="shared" si="48"/>
        <v>12667.44</v>
      </c>
      <c r="G277" s="12">
        <v>17688</v>
      </c>
      <c r="H277" s="12">
        <f t="shared" si="49"/>
        <v>139.63358026562588</v>
      </c>
      <c r="I277" s="57"/>
    </row>
    <row r="278" spans="2:9" ht="15" customHeight="1" x14ac:dyDescent="0.25">
      <c r="B278" s="15" t="s">
        <v>271</v>
      </c>
      <c r="C278" s="16">
        <v>50478.55</v>
      </c>
      <c r="D278" s="11">
        <v>0</v>
      </c>
      <c r="E278" s="11">
        <v>0</v>
      </c>
      <c r="F278" s="12">
        <f t="shared" si="48"/>
        <v>50478.55</v>
      </c>
      <c r="G278" s="12">
        <v>9504</v>
      </c>
      <c r="H278" s="12">
        <f t="shared" si="49"/>
        <v>18.827799134483854</v>
      </c>
      <c r="I278" s="57"/>
    </row>
    <row r="279" spans="2:9" s="2" customFormat="1" ht="15" customHeight="1" x14ac:dyDescent="0.25">
      <c r="B279" s="13" t="s">
        <v>272</v>
      </c>
      <c r="C279" s="14">
        <f>SUM(C280)</f>
        <v>170665</v>
      </c>
      <c r="D279" s="17">
        <f t="shared" ref="D279" si="50">SUM(D280)</f>
        <v>0</v>
      </c>
      <c r="E279" s="17">
        <f>SUM(E280)</f>
        <v>0</v>
      </c>
      <c r="F279" s="14">
        <f>SUM(F280)</f>
        <v>170665</v>
      </c>
      <c r="G279" s="14">
        <f>SUM(G280)</f>
        <v>83405</v>
      </c>
      <c r="H279" s="6">
        <f t="shared" si="49"/>
        <v>48.870594439398822</v>
      </c>
      <c r="I279" s="57"/>
    </row>
    <row r="280" spans="2:9" s="2" customFormat="1" ht="15" customHeight="1" x14ac:dyDescent="0.25">
      <c r="B280" s="15" t="s">
        <v>273</v>
      </c>
      <c r="C280" s="16">
        <v>170665</v>
      </c>
      <c r="D280" s="11">
        <v>0</v>
      </c>
      <c r="E280" s="11">
        <v>0</v>
      </c>
      <c r="F280" s="12">
        <f>+C280+D280+E280</f>
        <v>170665</v>
      </c>
      <c r="G280" s="12">
        <v>83405</v>
      </c>
      <c r="H280" s="12">
        <f t="shared" si="49"/>
        <v>48.870594439398822</v>
      </c>
      <c r="I280" s="57"/>
    </row>
    <row r="281" spans="2:9" ht="15" customHeight="1" x14ac:dyDescent="0.25">
      <c r="B281" s="13" t="s">
        <v>274</v>
      </c>
      <c r="C281" s="14">
        <f>SUM(C282:C286)</f>
        <v>69477730</v>
      </c>
      <c r="D281" s="17">
        <f t="shared" ref="D281" si="51">SUM(D282:D286)</f>
        <v>0</v>
      </c>
      <c r="E281" s="17">
        <f>SUM(E282:E286)</f>
        <v>0</v>
      </c>
      <c r="F281" s="14">
        <f>SUM(F282:F286)</f>
        <v>69477730</v>
      </c>
      <c r="G281" s="14">
        <f>SUM(G282:G286)</f>
        <v>35147113.960000001</v>
      </c>
      <c r="H281" s="6">
        <f t="shared" si="49"/>
        <v>50.587596860173754</v>
      </c>
      <c r="I281" s="57"/>
    </row>
    <row r="282" spans="2:9" ht="15" customHeight="1" x14ac:dyDescent="0.25">
      <c r="B282" s="15" t="s">
        <v>275</v>
      </c>
      <c r="C282" s="16">
        <v>56859610</v>
      </c>
      <c r="D282" s="11">
        <v>0</v>
      </c>
      <c r="E282" s="11">
        <v>0</v>
      </c>
      <c r="F282" s="12">
        <f>+C282+D282+E282</f>
        <v>56859610</v>
      </c>
      <c r="G282" s="12">
        <v>29810487.77</v>
      </c>
      <c r="H282" s="12">
        <f t="shared" si="49"/>
        <v>52.428231164441684</v>
      </c>
      <c r="I282" s="57"/>
    </row>
    <row r="283" spans="2:9" ht="42.75" customHeight="1" x14ac:dyDescent="0.25">
      <c r="B283" s="15" t="s">
        <v>276</v>
      </c>
      <c r="C283" s="18">
        <v>0</v>
      </c>
      <c r="D283" s="11">
        <v>0</v>
      </c>
      <c r="E283" s="11">
        <v>0</v>
      </c>
      <c r="F283" s="19">
        <f>+C283+D283+E283</f>
        <v>0</v>
      </c>
      <c r="G283" s="12">
        <v>-18052.41</v>
      </c>
      <c r="H283" s="12">
        <f t="shared" si="49"/>
        <v>100</v>
      </c>
      <c r="I283" s="57"/>
    </row>
    <row r="284" spans="2:9" s="2" customFormat="1" ht="24" customHeight="1" x14ac:dyDescent="0.25">
      <c r="B284" s="15" t="s">
        <v>277</v>
      </c>
      <c r="C284" s="18">
        <v>0</v>
      </c>
      <c r="D284" s="11">
        <v>0</v>
      </c>
      <c r="E284" s="11">
        <v>0</v>
      </c>
      <c r="F284" s="19">
        <f>+C284+D284+E284</f>
        <v>0</v>
      </c>
      <c r="G284" s="12">
        <v>-187498.95</v>
      </c>
      <c r="H284" s="12">
        <f t="shared" si="49"/>
        <v>100</v>
      </c>
      <c r="I284" s="57"/>
    </row>
    <row r="285" spans="2:9" ht="15" customHeight="1" x14ac:dyDescent="0.25">
      <c r="B285" s="15" t="s">
        <v>278</v>
      </c>
      <c r="C285" s="16">
        <v>12618120</v>
      </c>
      <c r="D285" s="11">
        <v>0</v>
      </c>
      <c r="E285" s="11">
        <v>0</v>
      </c>
      <c r="F285" s="12">
        <f>+C285+D285+E285</f>
        <v>12618120</v>
      </c>
      <c r="G285" s="12">
        <v>5559436.2300000004</v>
      </c>
      <c r="H285" s="12">
        <f t="shared" si="49"/>
        <v>44.059148510237662</v>
      </c>
      <c r="I285" s="57"/>
    </row>
    <row r="286" spans="2:9" ht="15" customHeight="1" x14ac:dyDescent="0.25">
      <c r="B286" s="15" t="s">
        <v>279</v>
      </c>
      <c r="C286" s="18">
        <v>0</v>
      </c>
      <c r="D286" s="32">
        <v>0</v>
      </c>
      <c r="E286" s="32">
        <v>0</v>
      </c>
      <c r="F286" s="19">
        <f>+C286+D286+E286</f>
        <v>0</v>
      </c>
      <c r="G286" s="12">
        <v>-17258.68</v>
      </c>
      <c r="H286" s="12">
        <f t="shared" si="49"/>
        <v>100</v>
      </c>
      <c r="I286" s="57"/>
    </row>
    <row r="287" spans="2:9" s="2" customFormat="1" ht="15" customHeight="1" x14ac:dyDescent="0.25">
      <c r="B287" s="13" t="s">
        <v>280</v>
      </c>
      <c r="C287" s="14">
        <f>SUM(C288)</f>
        <v>261477681</v>
      </c>
      <c r="D287" s="14">
        <f>SUM(D288)</f>
        <v>858413.74</v>
      </c>
      <c r="E287" s="17">
        <f>SUM(E288)</f>
        <v>0</v>
      </c>
      <c r="F287" s="14">
        <f>SUM(F288)</f>
        <v>262336094.74000001</v>
      </c>
      <c r="G287" s="14">
        <f>SUM(G288)</f>
        <v>198288203.06000003</v>
      </c>
      <c r="H287" s="6">
        <f t="shared" si="49"/>
        <v>75.58555876823678</v>
      </c>
      <c r="I287" s="57"/>
    </row>
    <row r="288" spans="2:9" ht="15" customHeight="1" x14ac:dyDescent="0.25">
      <c r="B288" s="13" t="s">
        <v>281</v>
      </c>
      <c r="C288" s="14">
        <f>+C289</f>
        <v>261477681</v>
      </c>
      <c r="D288" s="14">
        <f>+D289</f>
        <v>858413.74</v>
      </c>
      <c r="E288" s="17">
        <f>+E289</f>
        <v>0</v>
      </c>
      <c r="F288" s="14">
        <f>+F289</f>
        <v>262336094.74000001</v>
      </c>
      <c r="G288" s="14">
        <f>+G289</f>
        <v>198288203.06000003</v>
      </c>
      <c r="H288" s="6">
        <f t="shared" si="49"/>
        <v>75.58555876823678</v>
      </c>
      <c r="I288" s="57"/>
    </row>
    <row r="289" spans="2:9" ht="15" customHeight="1" x14ac:dyDescent="0.25">
      <c r="B289" s="13" t="s">
        <v>282</v>
      </c>
      <c r="C289" s="14">
        <f t="shared" ref="C289:F289" si="52">SUM(C290:C306)</f>
        <v>261477681</v>
      </c>
      <c r="D289" s="14">
        <f t="shared" si="52"/>
        <v>858413.74</v>
      </c>
      <c r="E289" s="17">
        <f t="shared" ref="E289" si="53">SUM(E290:E295)</f>
        <v>0</v>
      </c>
      <c r="F289" s="14">
        <f t="shared" si="52"/>
        <v>262336094.74000001</v>
      </c>
      <c r="G289" s="14">
        <f>SUM(G290:G306)</f>
        <v>198288203.06000003</v>
      </c>
      <c r="H289" s="6">
        <f t="shared" si="49"/>
        <v>75.58555876823678</v>
      </c>
      <c r="I289" s="57"/>
    </row>
    <row r="290" spans="2:9" ht="24" customHeight="1" x14ac:dyDescent="0.25">
      <c r="B290" s="15" t="s">
        <v>283</v>
      </c>
      <c r="C290" s="16">
        <v>8329063</v>
      </c>
      <c r="D290" s="11">
        <v>0</v>
      </c>
      <c r="E290" s="11">
        <v>0</v>
      </c>
      <c r="F290" s="12">
        <f t="shared" ref="F290:F304" si="54">+C290+D290+E290</f>
        <v>8329063</v>
      </c>
      <c r="G290" s="12">
        <v>7348086.0899999999</v>
      </c>
      <c r="H290" s="12">
        <f t="shared" si="49"/>
        <v>88.22224168552934</v>
      </c>
      <c r="I290" s="57"/>
    </row>
    <row r="291" spans="2:9" ht="33.75" customHeight="1" x14ac:dyDescent="0.25">
      <c r="B291" s="15" t="s">
        <v>284</v>
      </c>
      <c r="C291" s="16">
        <v>2704470</v>
      </c>
      <c r="D291" s="11">
        <v>0</v>
      </c>
      <c r="E291" s="11">
        <v>0</v>
      </c>
      <c r="F291" s="12">
        <f t="shared" si="54"/>
        <v>2704470</v>
      </c>
      <c r="G291" s="12">
        <v>2021338</v>
      </c>
      <c r="H291" s="12">
        <f t="shared" si="49"/>
        <v>74.740633100015899</v>
      </c>
      <c r="I291" s="57"/>
    </row>
    <row r="292" spans="2:9" ht="15" customHeight="1" x14ac:dyDescent="0.25">
      <c r="B292" s="15" t="s">
        <v>285</v>
      </c>
      <c r="C292" s="18">
        <v>0</v>
      </c>
      <c r="D292" s="11">
        <v>0</v>
      </c>
      <c r="E292" s="11">
        <v>0</v>
      </c>
      <c r="F292" s="11">
        <v>0</v>
      </c>
      <c r="G292" s="12">
        <v>108</v>
      </c>
      <c r="H292" s="12">
        <f t="shared" si="49"/>
        <v>100</v>
      </c>
      <c r="I292" s="57"/>
    </row>
    <row r="293" spans="2:9" ht="15" customHeight="1" x14ac:dyDescent="0.25">
      <c r="B293" s="15" t="s">
        <v>286</v>
      </c>
      <c r="C293" s="16">
        <v>375884</v>
      </c>
      <c r="D293" s="11">
        <v>0</v>
      </c>
      <c r="E293" s="11">
        <v>0</v>
      </c>
      <c r="F293" s="12">
        <f t="shared" si="54"/>
        <v>375884</v>
      </c>
      <c r="G293" s="12">
        <v>26898.43</v>
      </c>
      <c r="H293" s="12">
        <f t="shared" si="49"/>
        <v>7.1560454821168236</v>
      </c>
      <c r="I293" s="57"/>
    </row>
    <row r="294" spans="2:9" ht="15" customHeight="1" x14ac:dyDescent="0.25">
      <c r="B294" s="15" t="s">
        <v>287</v>
      </c>
      <c r="C294" s="16">
        <v>224235065.52000001</v>
      </c>
      <c r="D294" s="11">
        <v>0</v>
      </c>
      <c r="E294" s="11">
        <v>0</v>
      </c>
      <c r="F294" s="12">
        <f t="shared" si="54"/>
        <v>224235065.52000001</v>
      </c>
      <c r="G294" s="12">
        <v>47085106.619999997</v>
      </c>
      <c r="H294" s="12">
        <f t="shared" si="49"/>
        <v>20.998101483730863</v>
      </c>
      <c r="I294" s="57"/>
    </row>
    <row r="295" spans="2:9" s="2" customFormat="1" ht="13.5" customHeight="1" x14ac:dyDescent="0.25">
      <c r="B295" s="15" t="s">
        <v>288</v>
      </c>
      <c r="C295" s="22">
        <v>0</v>
      </c>
      <c r="D295" s="11">
        <v>0</v>
      </c>
      <c r="E295" s="11">
        <v>0</v>
      </c>
      <c r="F295" s="12">
        <f>+C295+D295+E295</f>
        <v>0</v>
      </c>
      <c r="G295" s="12">
        <v>20893789.489999998</v>
      </c>
      <c r="H295" s="12">
        <f t="shared" si="49"/>
        <v>100</v>
      </c>
      <c r="I295" s="59"/>
    </row>
    <row r="296" spans="2:9" ht="15" customHeight="1" x14ac:dyDescent="0.25">
      <c r="B296" s="15" t="s">
        <v>289</v>
      </c>
      <c r="C296" s="22">
        <v>0</v>
      </c>
      <c r="D296" s="11">
        <v>0</v>
      </c>
      <c r="E296" s="11">
        <v>0</v>
      </c>
      <c r="F296" s="11">
        <v>0</v>
      </c>
      <c r="G296" s="12">
        <v>146030.68</v>
      </c>
      <c r="H296" s="12">
        <f t="shared" si="49"/>
        <v>100</v>
      </c>
      <c r="I296" s="57"/>
    </row>
    <row r="297" spans="2:9" ht="15" customHeight="1" x14ac:dyDescent="0.25">
      <c r="B297" s="15" t="s">
        <v>290</v>
      </c>
      <c r="C297" s="22">
        <v>0</v>
      </c>
      <c r="D297" s="11">
        <v>0</v>
      </c>
      <c r="E297" s="11">
        <v>0</v>
      </c>
      <c r="F297" s="11">
        <v>0</v>
      </c>
      <c r="G297" s="12">
        <v>5484.3</v>
      </c>
      <c r="H297" s="12">
        <f t="shared" si="49"/>
        <v>100</v>
      </c>
      <c r="I297" s="57"/>
    </row>
    <row r="298" spans="2:9" ht="15" customHeight="1" x14ac:dyDescent="0.25">
      <c r="B298" s="15" t="s">
        <v>291</v>
      </c>
      <c r="C298" s="22">
        <v>0</v>
      </c>
      <c r="D298" s="11">
        <v>0</v>
      </c>
      <c r="E298" s="11">
        <v>0</v>
      </c>
      <c r="F298" s="11">
        <v>0</v>
      </c>
      <c r="G298" s="12">
        <v>150345.37</v>
      </c>
      <c r="H298" s="12">
        <f t="shared" si="49"/>
        <v>100</v>
      </c>
      <c r="I298" s="59"/>
    </row>
    <row r="299" spans="2:9" ht="24" customHeight="1" x14ac:dyDescent="0.25">
      <c r="B299" s="15" t="s">
        <v>292</v>
      </c>
      <c r="C299" s="22">
        <v>0</v>
      </c>
      <c r="D299" s="11">
        <v>0</v>
      </c>
      <c r="E299" s="11">
        <v>0</v>
      </c>
      <c r="F299" s="11">
        <v>0</v>
      </c>
      <c r="G299" s="12">
        <v>204845.53</v>
      </c>
      <c r="H299" s="12">
        <f t="shared" si="49"/>
        <v>100</v>
      </c>
    </row>
    <row r="300" spans="2:9" x14ac:dyDescent="0.25">
      <c r="B300" s="24" t="s">
        <v>293</v>
      </c>
      <c r="C300" s="21">
        <v>25833198.48</v>
      </c>
      <c r="D300" s="55">
        <v>465746.08</v>
      </c>
      <c r="E300" s="11">
        <v>0</v>
      </c>
      <c r="F300" s="12">
        <f t="shared" si="54"/>
        <v>26298944.559999999</v>
      </c>
      <c r="G300" s="12">
        <v>3781946.68</v>
      </c>
      <c r="H300" s="12">
        <f t="shared" si="49"/>
        <v>14.380602504300652</v>
      </c>
      <c r="I300" s="57"/>
    </row>
    <row r="301" spans="2:9" ht="15" customHeight="1" x14ac:dyDescent="0.25">
      <c r="B301" s="24" t="s">
        <v>294</v>
      </c>
      <c r="C301" s="22">
        <v>0</v>
      </c>
      <c r="D301" s="11">
        <v>0</v>
      </c>
      <c r="E301" s="11">
        <v>0</v>
      </c>
      <c r="F301" s="11">
        <v>0</v>
      </c>
      <c r="G301" s="12">
        <v>61157591.549999997</v>
      </c>
      <c r="H301" s="12">
        <f t="shared" si="49"/>
        <v>100</v>
      </c>
      <c r="I301" s="59"/>
    </row>
    <row r="302" spans="2:9" ht="15" customHeight="1" x14ac:dyDescent="0.25">
      <c r="B302" s="24" t="s">
        <v>295</v>
      </c>
      <c r="C302" s="22">
        <v>0</v>
      </c>
      <c r="D302" s="11">
        <v>0</v>
      </c>
      <c r="E302" s="11">
        <v>0</v>
      </c>
      <c r="F302" s="11">
        <v>0</v>
      </c>
      <c r="G302" s="12">
        <v>13.4</v>
      </c>
      <c r="H302" s="12">
        <f t="shared" si="49"/>
        <v>100</v>
      </c>
    </row>
    <row r="303" spans="2:9" ht="15" customHeight="1" x14ac:dyDescent="0.25">
      <c r="B303" s="24" t="s">
        <v>296</v>
      </c>
      <c r="C303" s="22">
        <v>0</v>
      </c>
      <c r="D303" s="11">
        <v>0</v>
      </c>
      <c r="E303" s="11">
        <v>0</v>
      </c>
      <c r="F303" s="11">
        <v>0</v>
      </c>
      <c r="G303" s="12">
        <v>246.34</v>
      </c>
      <c r="H303" s="12">
        <f t="shared" si="49"/>
        <v>100</v>
      </c>
      <c r="I303" s="57"/>
    </row>
    <row r="304" spans="2:9" s="2" customFormat="1" ht="24" customHeight="1" x14ac:dyDescent="0.25">
      <c r="B304" s="24" t="s">
        <v>297</v>
      </c>
      <c r="C304" s="22">
        <v>0</v>
      </c>
      <c r="D304" s="10">
        <v>392667.66</v>
      </c>
      <c r="E304" s="11">
        <v>0</v>
      </c>
      <c r="F304" s="12">
        <f t="shared" si="54"/>
        <v>392667.66</v>
      </c>
      <c r="G304" s="12">
        <v>50942756.130000003</v>
      </c>
      <c r="H304" s="12">
        <f t="shared" si="49"/>
        <v>12973.504395549153</v>
      </c>
      <c r="I304" s="57"/>
    </row>
    <row r="305" spans="2:9" s="2" customFormat="1" ht="15" customHeight="1" x14ac:dyDescent="0.25">
      <c r="B305" s="24" t="s">
        <v>298</v>
      </c>
      <c r="C305" s="22">
        <v>0</v>
      </c>
      <c r="D305" s="11">
        <v>0</v>
      </c>
      <c r="E305" s="11">
        <v>0</v>
      </c>
      <c r="F305" s="11">
        <v>0</v>
      </c>
      <c r="G305" s="12">
        <v>4154188.46</v>
      </c>
      <c r="H305" s="12">
        <f t="shared" si="49"/>
        <v>100</v>
      </c>
      <c r="I305" s="56"/>
    </row>
    <row r="306" spans="2:9" ht="15" customHeight="1" x14ac:dyDescent="0.25">
      <c r="B306" s="24" t="s">
        <v>299</v>
      </c>
      <c r="C306" s="22">
        <v>0</v>
      </c>
      <c r="D306" s="11">
        <v>0</v>
      </c>
      <c r="E306" s="11">
        <v>0</v>
      </c>
      <c r="F306" s="11">
        <v>0</v>
      </c>
      <c r="G306" s="21">
        <v>369427.99</v>
      </c>
      <c r="H306" s="12">
        <f t="shared" si="49"/>
        <v>100</v>
      </c>
      <c r="I306" s="59"/>
    </row>
    <row r="307" spans="2:9" ht="15" customHeight="1" x14ac:dyDescent="0.25">
      <c r="B307" s="13" t="s">
        <v>300</v>
      </c>
      <c r="C307" s="14">
        <f>C308+C312+C315+C317+C319+C321+C339</f>
        <v>711497340</v>
      </c>
      <c r="D307" s="14">
        <f>D308+D312+D315+D317+D319+D321+D339</f>
        <v>18612000</v>
      </c>
      <c r="E307" s="14">
        <f>E308+E312+E315+E317+E319+E321+E339</f>
        <v>9460000</v>
      </c>
      <c r="F307" s="14">
        <f>F308+F312+F315+F317+F319+F321+F339</f>
        <v>739569340</v>
      </c>
      <c r="G307" s="14">
        <f>G308+G312+G315+G317+G319+G321+G339</f>
        <v>190504507.01000002</v>
      </c>
      <c r="H307" s="6">
        <f t="shared" si="49"/>
        <v>25.758843249234754</v>
      </c>
      <c r="I307" s="58"/>
    </row>
    <row r="308" spans="2:9" ht="14.25" customHeight="1" x14ac:dyDescent="0.25">
      <c r="B308" s="13" t="s">
        <v>301</v>
      </c>
      <c r="C308" s="14">
        <f>SUM(C309:C311)</f>
        <v>8066433</v>
      </c>
      <c r="D308" s="43">
        <f>SUM(D309:D311)</f>
        <v>0</v>
      </c>
      <c r="E308" s="17">
        <f>SUM(E309:E311)</f>
        <v>0</v>
      </c>
      <c r="F308" s="14">
        <f>SUM(F309:F311)</f>
        <v>8066433</v>
      </c>
      <c r="G308" s="14">
        <f>SUM(G309:G311)</f>
        <v>2728110.2600000002</v>
      </c>
      <c r="H308" s="6">
        <f t="shared" si="49"/>
        <v>33.82052835497425</v>
      </c>
      <c r="I308" s="58"/>
    </row>
    <row r="309" spans="2:9" ht="29.25" customHeight="1" x14ac:dyDescent="0.25">
      <c r="B309" s="15" t="s">
        <v>302</v>
      </c>
      <c r="C309" s="16">
        <v>3850620</v>
      </c>
      <c r="D309" s="11">
        <v>0</v>
      </c>
      <c r="E309" s="11">
        <v>0</v>
      </c>
      <c r="F309" s="12">
        <f>+C309+D309+E309</f>
        <v>3850620</v>
      </c>
      <c r="G309" s="12">
        <v>43931.7</v>
      </c>
      <c r="H309" s="12">
        <f t="shared" si="49"/>
        <v>1.1408993876310827</v>
      </c>
      <c r="I309" s="58"/>
    </row>
    <row r="310" spans="2:9" ht="24" customHeight="1" x14ac:dyDescent="0.25">
      <c r="B310" s="15" t="s">
        <v>303</v>
      </c>
      <c r="C310" s="16">
        <v>2475180</v>
      </c>
      <c r="D310" s="11">
        <v>0</v>
      </c>
      <c r="E310" s="11">
        <v>0</v>
      </c>
      <c r="F310" s="12">
        <f>+C310+D310+E310</f>
        <v>2475180</v>
      </c>
      <c r="G310" s="12">
        <v>110422.94</v>
      </c>
      <c r="H310" s="12">
        <f t="shared" si="49"/>
        <v>4.4612084777672738</v>
      </c>
      <c r="I310" s="58"/>
    </row>
    <row r="311" spans="2:9" s="2" customFormat="1" ht="28.5" customHeight="1" x14ac:dyDescent="0.25">
      <c r="B311" s="15" t="s">
        <v>304</v>
      </c>
      <c r="C311" s="16">
        <v>1740633</v>
      </c>
      <c r="D311" s="11">
        <v>0</v>
      </c>
      <c r="E311" s="11">
        <v>0</v>
      </c>
      <c r="F311" s="12">
        <f>+C311+D311+E311</f>
        <v>1740633</v>
      </c>
      <c r="G311" s="12">
        <v>2573755.62</v>
      </c>
      <c r="H311" s="12">
        <f t="shared" si="49"/>
        <v>147.86319804347039</v>
      </c>
      <c r="I311" s="58"/>
    </row>
    <row r="312" spans="2:9" ht="24" customHeight="1" x14ac:dyDescent="0.25">
      <c r="B312" s="13" t="s">
        <v>305</v>
      </c>
      <c r="C312" s="14">
        <f>SUM(C313:C314)</f>
        <v>3830000</v>
      </c>
      <c r="D312" s="17">
        <f t="shared" ref="D312" si="55">SUM(D313:D314)</f>
        <v>0</v>
      </c>
      <c r="E312" s="17">
        <f>SUM(E313:E314)</f>
        <v>0</v>
      </c>
      <c r="F312" s="14">
        <f>SUM(F313:F314)</f>
        <v>3830000</v>
      </c>
      <c r="G312" s="14">
        <f>SUM(G313:G314)</f>
        <v>1410353.04</v>
      </c>
      <c r="H312" s="6">
        <f t="shared" si="49"/>
        <v>36.823839164490863</v>
      </c>
      <c r="I312" s="58"/>
    </row>
    <row r="313" spans="2:9" ht="25.5" customHeight="1" x14ac:dyDescent="0.25">
      <c r="B313" s="15" t="s">
        <v>306</v>
      </c>
      <c r="C313" s="16">
        <v>10000</v>
      </c>
      <c r="D313" s="11">
        <v>0</v>
      </c>
      <c r="E313" s="11">
        <v>0</v>
      </c>
      <c r="F313" s="12">
        <f>+C313+D313+E313</f>
        <v>10000</v>
      </c>
      <c r="G313" s="19">
        <v>0</v>
      </c>
      <c r="H313" s="27">
        <f t="shared" si="49"/>
        <v>0</v>
      </c>
      <c r="I313" s="58"/>
    </row>
    <row r="314" spans="2:9" ht="15" customHeight="1" x14ac:dyDescent="0.25">
      <c r="B314" s="15" t="s">
        <v>307</v>
      </c>
      <c r="C314" s="16">
        <v>3820000</v>
      </c>
      <c r="D314" s="11">
        <v>0</v>
      </c>
      <c r="E314" s="11">
        <v>0</v>
      </c>
      <c r="F314" s="12">
        <f>+C314+D314+E314</f>
        <v>3820000</v>
      </c>
      <c r="G314" s="12">
        <v>1410353.04</v>
      </c>
      <c r="H314" s="12">
        <f t="shared" si="49"/>
        <v>36.920236649214658</v>
      </c>
      <c r="I314" s="58"/>
    </row>
    <row r="315" spans="2:9" ht="15" customHeight="1" x14ac:dyDescent="0.25">
      <c r="B315" s="13" t="s">
        <v>308</v>
      </c>
      <c r="C315" s="14">
        <f>SUM(C316)</f>
        <v>250000</v>
      </c>
      <c r="D315" s="17">
        <f t="shared" ref="D315" si="56">SUM(D316)</f>
        <v>0</v>
      </c>
      <c r="E315" s="17">
        <f>SUM(E316)</f>
        <v>0</v>
      </c>
      <c r="F315" s="14">
        <f>SUM(F316)</f>
        <v>250000</v>
      </c>
      <c r="G315" s="17">
        <f>SUM(G316)</f>
        <v>0</v>
      </c>
      <c r="H315" s="33">
        <f t="shared" si="49"/>
        <v>0</v>
      </c>
      <c r="I315" s="58"/>
    </row>
    <row r="316" spans="2:9" s="2" customFormat="1" ht="15" customHeight="1" x14ac:dyDescent="0.25">
      <c r="B316" s="15" t="s">
        <v>309</v>
      </c>
      <c r="C316" s="16">
        <v>250000</v>
      </c>
      <c r="D316" s="11">
        <v>0</v>
      </c>
      <c r="E316" s="11">
        <v>0</v>
      </c>
      <c r="F316" s="12">
        <f>+C316+D316+E316</f>
        <v>250000</v>
      </c>
      <c r="G316" s="19">
        <v>0</v>
      </c>
      <c r="H316" s="27">
        <f t="shared" si="49"/>
        <v>0</v>
      </c>
      <c r="I316" s="58"/>
    </row>
    <row r="317" spans="2:9" ht="24" customHeight="1" x14ac:dyDescent="0.25">
      <c r="B317" s="13" t="s">
        <v>310</v>
      </c>
      <c r="C317" s="34">
        <f>C318</f>
        <v>0</v>
      </c>
      <c r="D317" s="34">
        <f t="shared" ref="D317" si="57">D318</f>
        <v>0</v>
      </c>
      <c r="E317" s="35">
        <f>E318</f>
        <v>1252000</v>
      </c>
      <c r="F317" s="35">
        <f>F318</f>
        <v>1252000</v>
      </c>
      <c r="G317" s="34">
        <f>G318</f>
        <v>0</v>
      </c>
      <c r="H317" s="33">
        <f t="shared" si="49"/>
        <v>0</v>
      </c>
      <c r="I317" s="58"/>
    </row>
    <row r="318" spans="2:9" s="2" customFormat="1" ht="15" customHeight="1" x14ac:dyDescent="0.25">
      <c r="B318" s="20" t="s">
        <v>311</v>
      </c>
      <c r="C318" s="18">
        <v>0</v>
      </c>
      <c r="D318" s="11">
        <v>0</v>
      </c>
      <c r="E318" s="10">
        <v>1252000</v>
      </c>
      <c r="F318" s="12">
        <f>+C318+D318+E318</f>
        <v>1252000</v>
      </c>
      <c r="G318" s="19">
        <v>0</v>
      </c>
      <c r="H318" s="27">
        <f t="shared" si="49"/>
        <v>0</v>
      </c>
      <c r="I318" s="58"/>
    </row>
    <row r="319" spans="2:9" s="2" customFormat="1" ht="15" customHeight="1" x14ac:dyDescent="0.25">
      <c r="B319" s="13" t="s">
        <v>312</v>
      </c>
      <c r="C319" s="17">
        <f>SUM(C320)</f>
        <v>0</v>
      </c>
      <c r="D319" s="7">
        <f>SUM(D320)</f>
        <v>0</v>
      </c>
      <c r="E319" s="7">
        <f>SUM(E320)</f>
        <v>0</v>
      </c>
      <c r="F319" s="17">
        <f>SUM(F320)</f>
        <v>0</v>
      </c>
      <c r="G319" s="6">
        <f>SUM(G320)</f>
        <v>5090</v>
      </c>
      <c r="H319" s="6">
        <f t="shared" si="49"/>
        <v>100</v>
      </c>
      <c r="I319" s="58"/>
    </row>
    <row r="320" spans="2:9" s="2" customFormat="1" ht="15" customHeight="1" x14ac:dyDescent="0.25">
      <c r="B320" s="15" t="s">
        <v>313</v>
      </c>
      <c r="C320" s="18">
        <v>0</v>
      </c>
      <c r="D320" s="18">
        <v>0</v>
      </c>
      <c r="E320" s="18">
        <v>0</v>
      </c>
      <c r="F320" s="18">
        <v>0</v>
      </c>
      <c r="G320" s="12">
        <v>5090</v>
      </c>
      <c r="H320" s="12">
        <f t="shared" si="49"/>
        <v>100</v>
      </c>
      <c r="I320" s="56"/>
    </row>
    <row r="321" spans="2:9" ht="24" customHeight="1" x14ac:dyDescent="0.25">
      <c r="B321" s="13" t="s">
        <v>308</v>
      </c>
      <c r="C321" s="6">
        <f>SUM(C322:C338)</f>
        <v>27008791</v>
      </c>
      <c r="D321" s="6">
        <f>SUM(D322:D338)</f>
        <v>18612000</v>
      </c>
      <c r="E321" s="6">
        <f>SUM(E322:E338)</f>
        <v>8208000</v>
      </c>
      <c r="F321" s="6">
        <f>SUM(F322:F338)</f>
        <v>53828791</v>
      </c>
      <c r="G321" s="6">
        <f>SUM(G322:G338)</f>
        <v>186360953.71000001</v>
      </c>
      <c r="H321" s="6">
        <f t="shared" si="49"/>
        <v>346.21055061407566</v>
      </c>
    </row>
    <row r="322" spans="2:9" s="2" customFormat="1" ht="24" customHeight="1" x14ac:dyDescent="0.25">
      <c r="B322" s="15" t="s">
        <v>314</v>
      </c>
      <c r="C322" s="16">
        <v>654509</v>
      </c>
      <c r="D322" s="11">
        <v>0</v>
      </c>
      <c r="E322" s="11">
        <v>0</v>
      </c>
      <c r="F322" s="12">
        <f t="shared" ref="F322:F335" si="58">+C322+D322+E322</f>
        <v>654509</v>
      </c>
      <c r="G322" s="12">
        <v>331142.7</v>
      </c>
      <c r="H322" s="12">
        <f t="shared" si="49"/>
        <v>50.594063641600037</v>
      </c>
      <c r="I322" s="56"/>
    </row>
    <row r="323" spans="2:9" s="2" customFormat="1" ht="15" customHeight="1" x14ac:dyDescent="0.25">
      <c r="B323" s="15" t="s">
        <v>315</v>
      </c>
      <c r="C323" s="16">
        <v>5516169</v>
      </c>
      <c r="D323" s="11">
        <v>0</v>
      </c>
      <c r="E323" s="11">
        <v>0</v>
      </c>
      <c r="F323" s="12">
        <f t="shared" si="58"/>
        <v>5516169</v>
      </c>
      <c r="G323" s="12">
        <v>1924545.5</v>
      </c>
      <c r="H323" s="12">
        <f t="shared" si="49"/>
        <v>34.889168551579907</v>
      </c>
      <c r="I323" s="56"/>
    </row>
    <row r="324" spans="2:9" s="2" customFormat="1" ht="15" customHeight="1" x14ac:dyDescent="0.25">
      <c r="B324" s="15" t="s">
        <v>316</v>
      </c>
      <c r="C324" s="18">
        <v>0</v>
      </c>
      <c r="D324" s="11">
        <v>0</v>
      </c>
      <c r="E324" s="11">
        <v>0</v>
      </c>
      <c r="F324" s="19">
        <f t="shared" si="58"/>
        <v>0</v>
      </c>
      <c r="G324" s="10">
        <v>261942.42</v>
      </c>
      <c r="H324" s="12">
        <f t="shared" si="49"/>
        <v>100</v>
      </c>
      <c r="I324" s="58"/>
    </row>
    <row r="325" spans="2:9" ht="15" customHeight="1" x14ac:dyDescent="0.25">
      <c r="B325" s="15" t="s">
        <v>317</v>
      </c>
      <c r="C325" s="16">
        <v>7625862</v>
      </c>
      <c r="D325" s="11">
        <v>0</v>
      </c>
      <c r="E325" s="11">
        <v>0</v>
      </c>
      <c r="F325" s="12">
        <f t="shared" si="58"/>
        <v>7625862</v>
      </c>
      <c r="G325" s="12">
        <v>3646056.25</v>
      </c>
      <c r="H325" s="12">
        <f t="shared" si="49"/>
        <v>47.81172607109859</v>
      </c>
    </row>
    <row r="326" spans="2:9" x14ac:dyDescent="0.25">
      <c r="B326" s="15" t="s">
        <v>318</v>
      </c>
      <c r="C326" s="18"/>
      <c r="D326" s="11">
        <v>0</v>
      </c>
      <c r="E326" s="10">
        <v>8208000</v>
      </c>
      <c r="F326" s="12">
        <f>+E326</f>
        <v>8208000</v>
      </c>
      <c r="G326" s="12">
        <v>8208000</v>
      </c>
      <c r="H326" s="27">
        <f t="shared" si="49"/>
        <v>100</v>
      </c>
    </row>
    <row r="327" spans="2:9" s="2" customFormat="1" ht="15" customHeight="1" x14ac:dyDescent="0.25">
      <c r="B327" s="36" t="s">
        <v>319</v>
      </c>
      <c r="C327" s="19">
        <v>0</v>
      </c>
      <c r="D327" s="12">
        <v>400000</v>
      </c>
      <c r="E327" s="11">
        <v>0</v>
      </c>
      <c r="F327" s="12">
        <f>+D327</f>
        <v>400000</v>
      </c>
      <c r="G327" s="12">
        <v>400000</v>
      </c>
      <c r="H327" s="12">
        <f t="shared" si="49"/>
        <v>100</v>
      </c>
      <c r="I327" s="56"/>
    </row>
    <row r="328" spans="2:9" ht="15" customHeight="1" x14ac:dyDescent="0.25">
      <c r="B328" s="28" t="s">
        <v>320</v>
      </c>
      <c r="C328" s="29">
        <v>0</v>
      </c>
      <c r="D328" s="11">
        <v>0</v>
      </c>
      <c r="E328" s="11">
        <v>0</v>
      </c>
      <c r="F328" s="19">
        <v>0</v>
      </c>
      <c r="G328" s="12">
        <v>654502</v>
      </c>
      <c r="H328" s="12">
        <f t="shared" si="49"/>
        <v>100</v>
      </c>
      <c r="I328" s="57"/>
    </row>
    <row r="329" spans="2:9" s="2" customFormat="1" ht="15" customHeight="1" x14ac:dyDescent="0.25">
      <c r="B329" s="15" t="s">
        <v>321</v>
      </c>
      <c r="C329" s="16">
        <v>182000</v>
      </c>
      <c r="D329" s="11">
        <v>0</v>
      </c>
      <c r="E329" s="11">
        <v>0</v>
      </c>
      <c r="F329" s="12">
        <f t="shared" si="58"/>
        <v>182000</v>
      </c>
      <c r="G329" s="19">
        <v>0</v>
      </c>
      <c r="H329" s="27">
        <f t="shared" si="49"/>
        <v>0</v>
      </c>
      <c r="I329" s="58"/>
    </row>
    <row r="330" spans="2:9" ht="15" customHeight="1" x14ac:dyDescent="0.25">
      <c r="B330" s="15" t="s">
        <v>322</v>
      </c>
      <c r="C330" s="16">
        <v>2450620</v>
      </c>
      <c r="D330" s="11">
        <v>0</v>
      </c>
      <c r="E330" s="11">
        <v>0</v>
      </c>
      <c r="F330" s="12">
        <f t="shared" si="58"/>
        <v>2450620</v>
      </c>
      <c r="G330" s="12">
        <v>2113194</v>
      </c>
      <c r="H330" s="12">
        <f t="shared" si="49"/>
        <v>86.230994605446782</v>
      </c>
    </row>
    <row r="331" spans="2:9" ht="15" customHeight="1" x14ac:dyDescent="0.25">
      <c r="B331" s="15" t="s">
        <v>323</v>
      </c>
      <c r="C331" s="16">
        <v>2610180</v>
      </c>
      <c r="D331" s="11">
        <v>0</v>
      </c>
      <c r="E331" s="11">
        <v>0</v>
      </c>
      <c r="F331" s="12">
        <f t="shared" si="58"/>
        <v>2610180</v>
      </c>
      <c r="G331" s="12">
        <v>1376717</v>
      </c>
      <c r="H331" s="12">
        <f t="shared" si="49"/>
        <v>52.744140250863921</v>
      </c>
    </row>
    <row r="332" spans="2:9" s="2" customFormat="1" ht="12.75" customHeight="1" x14ac:dyDescent="0.25">
      <c r="B332" s="15" t="s">
        <v>324</v>
      </c>
      <c r="C332" s="16">
        <v>1030000</v>
      </c>
      <c r="D332" s="11">
        <v>0</v>
      </c>
      <c r="E332" s="11">
        <v>0</v>
      </c>
      <c r="F332" s="12">
        <f t="shared" si="58"/>
        <v>1030000</v>
      </c>
      <c r="G332" s="12">
        <v>699371</v>
      </c>
      <c r="H332" s="12">
        <f t="shared" si="49"/>
        <v>67.90009708737864</v>
      </c>
      <c r="I332" s="56"/>
    </row>
    <row r="333" spans="2:9" ht="12.75" customHeight="1" x14ac:dyDescent="0.25">
      <c r="B333" s="20" t="s">
        <v>325</v>
      </c>
      <c r="C333" s="22">
        <v>0</v>
      </c>
      <c r="D333" s="11">
        <v>0</v>
      </c>
      <c r="E333" s="11">
        <v>0</v>
      </c>
      <c r="F333" s="19">
        <f t="shared" si="58"/>
        <v>0</v>
      </c>
      <c r="G333" s="10">
        <v>2074623</v>
      </c>
      <c r="H333" s="12">
        <f t="shared" si="49"/>
        <v>100</v>
      </c>
    </row>
    <row r="334" spans="2:9" s="2" customFormat="1" ht="15" customHeight="1" x14ac:dyDescent="0.25">
      <c r="B334" s="15" t="s">
        <v>326</v>
      </c>
      <c r="C334" s="16">
        <v>6939451</v>
      </c>
      <c r="D334" s="10">
        <v>18212000</v>
      </c>
      <c r="E334" s="11">
        <v>0</v>
      </c>
      <c r="F334" s="12">
        <f t="shared" si="58"/>
        <v>25151451</v>
      </c>
      <c r="G334" s="12">
        <v>31719769.84</v>
      </c>
      <c r="H334" s="12">
        <f t="shared" si="49"/>
        <v>126.11506922602595</v>
      </c>
      <c r="I334" s="56"/>
    </row>
    <row r="335" spans="2:9" ht="15" customHeight="1" x14ac:dyDescent="0.25">
      <c r="B335" s="15" t="s">
        <v>327</v>
      </c>
      <c r="C335" s="18">
        <v>0</v>
      </c>
      <c r="D335" s="11">
        <v>0</v>
      </c>
      <c r="E335" s="11">
        <v>0</v>
      </c>
      <c r="F335" s="19">
        <f t="shared" si="58"/>
        <v>0</v>
      </c>
      <c r="G335" s="12">
        <v>4408</v>
      </c>
      <c r="H335" s="12">
        <f t="shared" si="49"/>
        <v>100</v>
      </c>
      <c r="I335" s="57"/>
    </row>
    <row r="336" spans="2:9" s="2" customFormat="1" ht="15" customHeight="1" x14ac:dyDescent="0.25">
      <c r="B336" s="28" t="s">
        <v>328</v>
      </c>
      <c r="C336" s="29">
        <v>0</v>
      </c>
      <c r="D336" s="11">
        <v>0</v>
      </c>
      <c r="E336" s="11">
        <v>0</v>
      </c>
      <c r="F336" s="19">
        <v>0</v>
      </c>
      <c r="G336" s="12">
        <v>52</v>
      </c>
      <c r="H336" s="12">
        <f t="shared" si="49"/>
        <v>100</v>
      </c>
      <c r="I336" s="56"/>
    </row>
    <row r="337" spans="2:9" s="2" customFormat="1" ht="15" customHeight="1" x14ac:dyDescent="0.25">
      <c r="B337" s="28" t="s">
        <v>329</v>
      </c>
      <c r="C337" s="29">
        <v>0</v>
      </c>
      <c r="D337" s="11">
        <v>0</v>
      </c>
      <c r="E337" s="11">
        <v>0</v>
      </c>
      <c r="F337" s="19">
        <v>0</v>
      </c>
      <c r="G337" s="12">
        <v>9638</v>
      </c>
      <c r="H337" s="12">
        <f t="shared" si="49"/>
        <v>100</v>
      </c>
      <c r="I337" s="56"/>
    </row>
    <row r="338" spans="2:9" s="2" customFormat="1" ht="15" customHeight="1" x14ac:dyDescent="0.25">
      <c r="B338" s="28" t="s">
        <v>330</v>
      </c>
      <c r="C338" s="22">
        <v>0</v>
      </c>
      <c r="D338" s="11">
        <v>0</v>
      </c>
      <c r="E338" s="11">
        <v>0</v>
      </c>
      <c r="F338" s="19">
        <v>0</v>
      </c>
      <c r="G338" s="12">
        <v>132936992</v>
      </c>
      <c r="H338" s="12">
        <f t="shared" si="49"/>
        <v>100</v>
      </c>
      <c r="I338" s="56"/>
    </row>
    <row r="339" spans="2:9" s="2" customFormat="1" ht="24" customHeight="1" x14ac:dyDescent="0.25">
      <c r="B339" s="37" t="s">
        <v>331</v>
      </c>
      <c r="C339" s="14">
        <f>SUM(C340:C341)</f>
        <v>672342116</v>
      </c>
      <c r="D339" s="17">
        <f t="shared" ref="D339" si="59">SUM(D340:D341)</f>
        <v>0</v>
      </c>
      <c r="E339" s="17">
        <f>SUM(E340:E341)</f>
        <v>0</v>
      </c>
      <c r="F339" s="14">
        <f>SUM(F340:F341)</f>
        <v>672342116</v>
      </c>
      <c r="G339" s="17">
        <f>SUM(G340:G341)</f>
        <v>0</v>
      </c>
      <c r="H339" s="38">
        <f t="shared" si="49"/>
        <v>0</v>
      </c>
      <c r="I339" s="56"/>
    </row>
    <row r="340" spans="2:9" s="2" customFormat="1" ht="22.5" customHeight="1" x14ac:dyDescent="0.25">
      <c r="B340" s="15" t="s">
        <v>332</v>
      </c>
      <c r="C340" s="16">
        <v>669000116</v>
      </c>
      <c r="D340" s="11">
        <v>0</v>
      </c>
      <c r="E340" s="11">
        <v>0</v>
      </c>
      <c r="F340" s="12">
        <f>+C340+D340+E340</f>
        <v>669000116</v>
      </c>
      <c r="G340" s="19">
        <v>0</v>
      </c>
      <c r="H340" s="27">
        <f t="shared" si="49"/>
        <v>0</v>
      </c>
      <c r="I340" s="57"/>
    </row>
    <row r="341" spans="2:9" ht="15" customHeight="1" x14ac:dyDescent="0.25">
      <c r="B341" s="15" t="s">
        <v>333</v>
      </c>
      <c r="C341" s="16">
        <v>3342000</v>
      </c>
      <c r="D341" s="11">
        <v>0</v>
      </c>
      <c r="E341" s="11">
        <v>0</v>
      </c>
      <c r="F341" s="12">
        <f>+C341+D341+E341</f>
        <v>3342000</v>
      </c>
      <c r="G341" s="19">
        <v>0</v>
      </c>
      <c r="H341" s="27">
        <f t="shared" si="49"/>
        <v>0</v>
      </c>
    </row>
    <row r="342" spans="2:9" ht="15" customHeight="1" x14ac:dyDescent="0.25">
      <c r="B342" s="13" t="s">
        <v>334</v>
      </c>
      <c r="C342" s="14">
        <f>+C343</f>
        <v>22686269</v>
      </c>
      <c r="D342" s="17">
        <f>+D343</f>
        <v>0</v>
      </c>
      <c r="E342" s="17">
        <f t="shared" ref="E342:G343" si="60">+E343</f>
        <v>0</v>
      </c>
      <c r="F342" s="14">
        <f t="shared" si="60"/>
        <v>22686269</v>
      </c>
      <c r="G342" s="14">
        <f t="shared" si="60"/>
        <v>17297417.120000001</v>
      </c>
      <c r="H342" s="6">
        <f t="shared" si="49"/>
        <v>76.246195969905855</v>
      </c>
      <c r="I342" s="57"/>
    </row>
    <row r="343" spans="2:9" ht="15" customHeight="1" x14ac:dyDescent="0.25">
      <c r="B343" s="13" t="s">
        <v>335</v>
      </c>
      <c r="C343" s="14">
        <f>+C344</f>
        <v>22686269</v>
      </c>
      <c r="D343" s="17">
        <f t="shared" ref="D343" si="61">+D344</f>
        <v>0</v>
      </c>
      <c r="E343" s="17">
        <f t="shared" si="60"/>
        <v>0</v>
      </c>
      <c r="F343" s="14">
        <f t="shared" si="60"/>
        <v>22686269</v>
      </c>
      <c r="G343" s="14">
        <f t="shared" si="60"/>
        <v>17297417.120000001</v>
      </c>
      <c r="H343" s="6">
        <f t="shared" si="49"/>
        <v>76.246195969905855</v>
      </c>
      <c r="I343" s="57"/>
    </row>
    <row r="344" spans="2:9" ht="15" customHeight="1" x14ac:dyDescent="0.25">
      <c r="B344" s="15" t="s">
        <v>336</v>
      </c>
      <c r="C344" s="16">
        <v>22686269</v>
      </c>
      <c r="D344" s="11">
        <v>0</v>
      </c>
      <c r="E344" s="11">
        <v>0</v>
      </c>
      <c r="F344" s="12">
        <f>+C344+D344+E344</f>
        <v>22686269</v>
      </c>
      <c r="G344" s="12">
        <v>17297417.120000001</v>
      </c>
      <c r="H344" s="12">
        <f t="shared" si="49"/>
        <v>76.246195969905855</v>
      </c>
      <c r="I344" s="57"/>
    </row>
    <row r="345" spans="2:9" ht="19.5" customHeight="1" x14ac:dyDescent="0.25">
      <c r="B345" s="13" t="s">
        <v>337</v>
      </c>
      <c r="C345" s="14">
        <f>C346+C358+C381+C444</f>
        <v>90439525155</v>
      </c>
      <c r="D345" s="14">
        <f>D346+D358+D381+D444</f>
        <v>5045514101.5299988</v>
      </c>
      <c r="E345" s="14">
        <f>E346+E358+E381+E444</f>
        <v>233153053.09</v>
      </c>
      <c r="F345" s="14">
        <f>F346+F358+F381+F444</f>
        <v>95718192309.62001</v>
      </c>
      <c r="G345" s="14">
        <f>G346+G358+G381+G444</f>
        <v>73049576568.490005</v>
      </c>
      <c r="H345" s="6">
        <f>IF(G345=0,0,IF(F345=0,100,G345/F345*100))</f>
        <v>76.31733822573274</v>
      </c>
    </row>
    <row r="346" spans="2:9" ht="15" customHeight="1" x14ac:dyDescent="0.25">
      <c r="B346" s="13" t="s">
        <v>338</v>
      </c>
      <c r="C346" s="14">
        <f>C347+C356</f>
        <v>42519322631</v>
      </c>
      <c r="D346" s="14">
        <f>D347+D356</f>
        <v>-2044092</v>
      </c>
      <c r="E346" s="17">
        <f>E347+E356</f>
        <v>0</v>
      </c>
      <c r="F346" s="14">
        <f>F347+F356</f>
        <v>42517278539</v>
      </c>
      <c r="G346" s="14">
        <f>G347+G356</f>
        <v>32880919705.379997</v>
      </c>
      <c r="H346" s="6">
        <f t="shared" si="49"/>
        <v>77.335428877977648</v>
      </c>
      <c r="I346" s="57"/>
    </row>
    <row r="347" spans="2:9" s="2" customFormat="1" ht="15" customHeight="1" x14ac:dyDescent="0.25">
      <c r="B347" s="13" t="s">
        <v>339</v>
      </c>
      <c r="C347" s="14">
        <f>SUM(C348:C355)</f>
        <v>42518002586</v>
      </c>
      <c r="D347" s="14">
        <f>SUM(D348:D355)</f>
        <v>-2044092</v>
      </c>
      <c r="E347" s="17">
        <f>SUM(E348:E355)</f>
        <v>0</v>
      </c>
      <c r="F347" s="14">
        <f>SUM(F348:F355)</f>
        <v>42515958494</v>
      </c>
      <c r="G347" s="14">
        <f>SUM(G348:G355)</f>
        <v>32880047895.759998</v>
      </c>
      <c r="H347" s="6">
        <f t="shared" si="49"/>
        <v>77.335779458906345</v>
      </c>
      <c r="I347" s="57"/>
    </row>
    <row r="348" spans="2:9" x14ac:dyDescent="0.25">
      <c r="B348" s="15" t="s">
        <v>340</v>
      </c>
      <c r="C348" s="16">
        <v>33411887160</v>
      </c>
      <c r="D348" s="11">
        <v>0</v>
      </c>
      <c r="E348" s="11">
        <v>0</v>
      </c>
      <c r="F348" s="12">
        <f t="shared" ref="F348:F355" si="62">+C348+D348+E348</f>
        <v>33411887160</v>
      </c>
      <c r="G348" s="12">
        <v>25503658253.48</v>
      </c>
      <c r="H348" s="12">
        <f t="shared" si="49"/>
        <v>76.331091779851448</v>
      </c>
      <c r="I348" s="57"/>
    </row>
    <row r="349" spans="2:9" ht="15" customHeight="1" x14ac:dyDescent="0.25">
      <c r="B349" s="24" t="s">
        <v>341</v>
      </c>
      <c r="C349" s="16">
        <v>1821859165</v>
      </c>
      <c r="D349" s="10">
        <v>-2044092</v>
      </c>
      <c r="E349" s="11">
        <v>0</v>
      </c>
      <c r="F349" s="12">
        <f t="shared" si="62"/>
        <v>1819815073</v>
      </c>
      <c r="G349" s="12">
        <v>1431843931</v>
      </c>
      <c r="H349" s="12">
        <f t="shared" ref="H349:H416" si="63">IF(G349=0,0,IF(F349=0,100,G349/F349*100))</f>
        <v>78.680738072994288</v>
      </c>
    </row>
    <row r="350" spans="2:9" ht="24" customHeight="1" x14ac:dyDescent="0.25">
      <c r="B350" s="15" t="s">
        <v>342</v>
      </c>
      <c r="C350" s="16">
        <v>3455549904</v>
      </c>
      <c r="D350" s="11">
        <v>0</v>
      </c>
      <c r="E350" s="11">
        <v>0</v>
      </c>
      <c r="F350" s="12">
        <f t="shared" si="62"/>
        <v>3455549904</v>
      </c>
      <c r="G350" s="12">
        <v>3326691394</v>
      </c>
      <c r="H350" s="12">
        <f t="shared" si="63"/>
        <v>96.27096949603191</v>
      </c>
    </row>
    <row r="351" spans="2:9" ht="23.25" customHeight="1" x14ac:dyDescent="0.25">
      <c r="B351" s="15" t="s">
        <v>343</v>
      </c>
      <c r="C351" s="16">
        <v>99373061</v>
      </c>
      <c r="D351" s="11">
        <v>0</v>
      </c>
      <c r="E351" s="11">
        <v>0</v>
      </c>
      <c r="F351" s="12">
        <f t="shared" si="62"/>
        <v>99373061</v>
      </c>
      <c r="G351" s="12">
        <v>74529792</v>
      </c>
      <c r="H351" s="12">
        <f t="shared" si="63"/>
        <v>74.999996226341466</v>
      </c>
      <c r="I351" s="57"/>
    </row>
    <row r="352" spans="2:9" ht="18.75" customHeight="1" x14ac:dyDescent="0.25">
      <c r="B352" s="15" t="s">
        <v>344</v>
      </c>
      <c r="C352" s="16">
        <v>668417670</v>
      </c>
      <c r="D352" s="11">
        <v>0</v>
      </c>
      <c r="E352" s="11">
        <v>0</v>
      </c>
      <c r="F352" s="12">
        <f t="shared" si="62"/>
        <v>668417670</v>
      </c>
      <c r="G352" s="12">
        <v>444901425</v>
      </c>
      <c r="H352" s="12">
        <f t="shared" si="63"/>
        <v>66.560392546175507</v>
      </c>
    </row>
    <row r="353" spans="2:9" ht="22.5" customHeight="1" x14ac:dyDescent="0.25">
      <c r="B353" s="15" t="s">
        <v>345</v>
      </c>
      <c r="C353" s="16">
        <v>490175651</v>
      </c>
      <c r="D353" s="11">
        <v>0</v>
      </c>
      <c r="E353" s="11">
        <v>0</v>
      </c>
      <c r="F353" s="12">
        <f t="shared" si="62"/>
        <v>490175651</v>
      </c>
      <c r="G353" s="12">
        <v>291002630.27999997</v>
      </c>
      <c r="H353" s="12">
        <f t="shared" si="63"/>
        <v>59.367010516807575</v>
      </c>
      <c r="I353" s="57"/>
    </row>
    <row r="354" spans="2:9" ht="16.5" customHeight="1" x14ac:dyDescent="0.25">
      <c r="B354" s="15" t="s">
        <v>346</v>
      </c>
      <c r="C354" s="16">
        <v>1435858041</v>
      </c>
      <c r="D354" s="11">
        <v>0</v>
      </c>
      <c r="E354" s="11">
        <v>0</v>
      </c>
      <c r="F354" s="12">
        <f t="shared" si="62"/>
        <v>1435858041</v>
      </c>
      <c r="G354" s="12">
        <v>1122180101</v>
      </c>
      <c r="H354" s="12">
        <f t="shared" si="63"/>
        <v>78.153972673960183</v>
      </c>
    </row>
    <row r="355" spans="2:9" ht="29.25" customHeight="1" x14ac:dyDescent="0.25">
      <c r="B355" s="15" t="s">
        <v>347</v>
      </c>
      <c r="C355" s="16">
        <v>1134881934</v>
      </c>
      <c r="D355" s="11">
        <v>0</v>
      </c>
      <c r="E355" s="11">
        <v>0</v>
      </c>
      <c r="F355" s="12">
        <f t="shared" si="62"/>
        <v>1134881934</v>
      </c>
      <c r="G355" s="12">
        <v>685240369</v>
      </c>
      <c r="H355" s="12">
        <f t="shared" si="63"/>
        <v>60.379881683798132</v>
      </c>
    </row>
    <row r="356" spans="2:9" ht="15" customHeight="1" x14ac:dyDescent="0.25">
      <c r="B356" s="13" t="s">
        <v>348</v>
      </c>
      <c r="C356" s="14">
        <f>SUM(C357)</f>
        <v>1320045</v>
      </c>
      <c r="D356" s="17">
        <f t="shared" ref="D356" si="64">SUM(D357)</f>
        <v>0</v>
      </c>
      <c r="E356" s="17">
        <f>SUM(E357)</f>
        <v>0</v>
      </c>
      <c r="F356" s="14">
        <f>SUM(F357)</f>
        <v>1320045</v>
      </c>
      <c r="G356" s="14">
        <f>SUM(G357)</f>
        <v>871809.62</v>
      </c>
      <c r="H356" s="6">
        <f t="shared" si="63"/>
        <v>66.043931835657119</v>
      </c>
      <c r="I356" s="57"/>
    </row>
    <row r="357" spans="2:9" s="2" customFormat="1" ht="15" customHeight="1" x14ac:dyDescent="0.25">
      <c r="B357" s="15" t="s">
        <v>349</v>
      </c>
      <c r="C357" s="16">
        <v>1320045</v>
      </c>
      <c r="D357" s="11">
        <v>0</v>
      </c>
      <c r="E357" s="11">
        <v>0</v>
      </c>
      <c r="F357" s="12">
        <f>+C357+D357+E357</f>
        <v>1320045</v>
      </c>
      <c r="G357" s="12">
        <v>871809.62</v>
      </c>
      <c r="H357" s="12">
        <f t="shared" si="63"/>
        <v>66.043931835657119</v>
      </c>
      <c r="I357" s="56"/>
    </row>
    <row r="358" spans="2:9" s="2" customFormat="1" ht="18" customHeight="1" x14ac:dyDescent="0.25">
      <c r="B358" s="13" t="s">
        <v>350</v>
      </c>
      <c r="C358" s="14">
        <f>C359+C363+C365+C371+C373+C376</f>
        <v>42620449041</v>
      </c>
      <c r="D358" s="14">
        <f>D359+D363+D365+D371+D373+D376+D379</f>
        <v>-489811390.35000002</v>
      </c>
      <c r="E358" s="14">
        <f>E359+E363+E365+E371+E373+E376</f>
        <v>233153053.09</v>
      </c>
      <c r="F358" s="14">
        <f>F359+F363+F365+F371+F373+F376</f>
        <v>42363790703.740005</v>
      </c>
      <c r="G358" s="14">
        <f>G359+G363+G365+G371+G373+G376+G379</f>
        <v>30590116535.110001</v>
      </c>
      <c r="H358" s="6">
        <f t="shared" si="63"/>
        <v>72.208166518982935</v>
      </c>
      <c r="I358" s="57"/>
    </row>
    <row r="359" spans="2:9" ht="15" customHeight="1" x14ac:dyDescent="0.25">
      <c r="B359" s="13" t="s">
        <v>351</v>
      </c>
      <c r="C359" s="14">
        <f>SUM(C360:C362)</f>
        <v>25406891994</v>
      </c>
      <c r="D359" s="14">
        <f>SUM(D360:D362)</f>
        <v>-932518</v>
      </c>
      <c r="E359" s="17">
        <f>SUM(E360:E362)</f>
        <v>0</v>
      </c>
      <c r="F359" s="14">
        <f>SUM(F360:F362)</f>
        <v>25405959476</v>
      </c>
      <c r="G359" s="14">
        <f>SUM(G360:G362)</f>
        <v>17481000636.760002</v>
      </c>
      <c r="H359" s="6">
        <f t="shared" si="63"/>
        <v>68.806693379455353</v>
      </c>
    </row>
    <row r="360" spans="2:9" s="2" customFormat="1" x14ac:dyDescent="0.25">
      <c r="B360" s="15" t="s">
        <v>352</v>
      </c>
      <c r="C360" s="16">
        <v>23902967254</v>
      </c>
      <c r="D360" s="11">
        <v>0</v>
      </c>
      <c r="E360" s="11">
        <v>0</v>
      </c>
      <c r="F360" s="12">
        <f>+C360+D360+E360</f>
        <v>23902967254</v>
      </c>
      <c r="G360" s="12">
        <v>16296788098.76</v>
      </c>
      <c r="H360" s="12">
        <f t="shared" si="63"/>
        <v>68.178933291358817</v>
      </c>
      <c r="I360" s="57"/>
    </row>
    <row r="361" spans="2:9" s="2" customFormat="1" ht="15" customHeight="1" x14ac:dyDescent="0.25">
      <c r="B361" s="24" t="s">
        <v>353</v>
      </c>
      <c r="C361" s="16">
        <v>909905118</v>
      </c>
      <c r="D361" s="10">
        <v>-932518</v>
      </c>
      <c r="E361" s="11">
        <v>0</v>
      </c>
      <c r="F361" s="12">
        <f>+C361+D361+E361</f>
        <v>908972600</v>
      </c>
      <c r="G361" s="12">
        <v>681729642</v>
      </c>
      <c r="H361" s="12">
        <f t="shared" si="63"/>
        <v>75.000021122748919</v>
      </c>
      <c r="I361" s="57"/>
    </row>
    <row r="362" spans="2:9" s="2" customFormat="1" ht="15" customHeight="1" x14ac:dyDescent="0.25">
      <c r="B362" s="15" t="s">
        <v>354</v>
      </c>
      <c r="C362" s="16">
        <v>594019622</v>
      </c>
      <c r="D362" s="11">
        <v>0</v>
      </c>
      <c r="E362" s="11">
        <v>0</v>
      </c>
      <c r="F362" s="12">
        <f>+C362+D362+E362</f>
        <v>594019622</v>
      </c>
      <c r="G362" s="12">
        <v>502482896</v>
      </c>
      <c r="H362" s="12">
        <f t="shared" si="63"/>
        <v>84.590285807090723</v>
      </c>
      <c r="I362" s="57"/>
    </row>
    <row r="363" spans="2:9" ht="24" customHeight="1" x14ac:dyDescent="0.25">
      <c r="B363" s="13" t="s">
        <v>355</v>
      </c>
      <c r="C363" s="14">
        <f>SUM(C364)</f>
        <v>2882960450</v>
      </c>
      <c r="D363" s="17">
        <f t="shared" ref="D363" si="65">SUM(D364)</f>
        <v>0</v>
      </c>
      <c r="E363" s="17">
        <f>SUM(E364)</f>
        <v>0</v>
      </c>
      <c r="F363" s="14">
        <f>SUM(F364)</f>
        <v>2882960450</v>
      </c>
      <c r="G363" s="14">
        <f>SUM(G364)</f>
        <v>2065354428</v>
      </c>
      <c r="H363" s="6">
        <f t="shared" si="63"/>
        <v>71.640054167236329</v>
      </c>
      <c r="I363" s="57"/>
    </row>
    <row r="364" spans="2:9" ht="15" customHeight="1" x14ac:dyDescent="0.25">
      <c r="B364" s="15" t="s">
        <v>356</v>
      </c>
      <c r="C364" s="16">
        <v>2882960450</v>
      </c>
      <c r="D364" s="11">
        <v>0</v>
      </c>
      <c r="E364" s="11">
        <v>0</v>
      </c>
      <c r="F364" s="12">
        <f>+C364+D364+E364</f>
        <v>2882960450</v>
      </c>
      <c r="G364" s="12">
        <v>2065354428</v>
      </c>
      <c r="H364" s="12">
        <f t="shared" si="63"/>
        <v>71.640054167236329</v>
      </c>
      <c r="I364" s="57"/>
    </row>
    <row r="365" spans="2:9" x14ac:dyDescent="0.25">
      <c r="B365" s="13" t="s">
        <v>357</v>
      </c>
      <c r="C365" s="14">
        <f>SUM(C366:C370)</f>
        <v>1383813283</v>
      </c>
      <c r="D365" s="14">
        <f>SUM(D366:D370)</f>
        <v>-29375984</v>
      </c>
      <c r="E365" s="14">
        <f>SUM(E366:E370)</f>
        <v>233153053.09</v>
      </c>
      <c r="F365" s="14">
        <f>SUM(F366:F370)</f>
        <v>1587590352.0899999</v>
      </c>
      <c r="G365" s="14">
        <f>SUM(G366:G370)</f>
        <v>1184199655</v>
      </c>
      <c r="H365" s="6">
        <f t="shared" si="63"/>
        <v>74.591008533218144</v>
      </c>
    </row>
    <row r="366" spans="2:9" s="2" customFormat="1" x14ac:dyDescent="0.25">
      <c r="B366" s="24" t="s">
        <v>358</v>
      </c>
      <c r="C366" s="16">
        <v>568613590</v>
      </c>
      <c r="D366" s="10">
        <v>-305703</v>
      </c>
      <c r="E366" s="11">
        <v>0</v>
      </c>
      <c r="F366" s="12">
        <f>+C366+D366+E366</f>
        <v>568307887</v>
      </c>
      <c r="G366" s="12">
        <v>594602595</v>
      </c>
      <c r="H366" s="12">
        <f>IF(G366=0,0,IF(F366=0,100,G366/F366*100))</f>
        <v>104.62684199911519</v>
      </c>
      <c r="I366" s="56"/>
    </row>
    <row r="367" spans="2:9" x14ac:dyDescent="0.25">
      <c r="B367" s="24" t="s">
        <v>359</v>
      </c>
      <c r="C367" s="16">
        <v>492561022</v>
      </c>
      <c r="D367" s="10">
        <v>59937101</v>
      </c>
      <c r="E367" s="11">
        <v>0</v>
      </c>
      <c r="F367" s="12">
        <f>+C367+D367+E367</f>
        <v>552498123</v>
      </c>
      <c r="G367" s="12">
        <v>414373593</v>
      </c>
      <c r="H367" s="12">
        <f t="shared" si="63"/>
        <v>75.000000135747072</v>
      </c>
    </row>
    <row r="368" spans="2:9" x14ac:dyDescent="0.25">
      <c r="B368" s="24" t="s">
        <v>360</v>
      </c>
      <c r="C368" s="16">
        <v>32704554</v>
      </c>
      <c r="D368" s="10">
        <v>-3901449</v>
      </c>
      <c r="E368" s="11">
        <v>0</v>
      </c>
      <c r="F368" s="12">
        <f>+C368+D368+E368</f>
        <v>28803105</v>
      </c>
      <c r="G368" s="12">
        <v>21602331</v>
      </c>
      <c r="H368" s="12">
        <f t="shared" si="63"/>
        <v>75.000007811657809</v>
      </c>
    </row>
    <row r="369" spans="2:9" ht="15" customHeight="1" x14ac:dyDescent="0.25">
      <c r="B369" s="24" t="s">
        <v>361</v>
      </c>
      <c r="C369" s="16">
        <v>289934117</v>
      </c>
      <c r="D369" s="10">
        <v>-85105933</v>
      </c>
      <c r="E369" s="11">
        <v>0</v>
      </c>
      <c r="F369" s="12">
        <f>+C369+D369+E369</f>
        <v>204828184</v>
      </c>
      <c r="G369" s="12">
        <v>153621136</v>
      </c>
      <c r="H369" s="12">
        <f t="shared" si="63"/>
        <v>74.999999023571874</v>
      </c>
    </row>
    <row r="370" spans="2:9" ht="17.25" customHeight="1" x14ac:dyDescent="0.25">
      <c r="B370" s="15" t="s">
        <v>362</v>
      </c>
      <c r="C370" s="18">
        <v>0</v>
      </c>
      <c r="D370" s="11">
        <v>0</v>
      </c>
      <c r="E370" s="10">
        <v>233153053.09</v>
      </c>
      <c r="F370" s="12">
        <f>+C370+D370+E370</f>
        <v>233153053.09</v>
      </c>
      <c r="G370" s="19">
        <v>0</v>
      </c>
      <c r="H370" s="27">
        <f t="shared" si="63"/>
        <v>0</v>
      </c>
    </row>
    <row r="371" spans="2:9" ht="23.25" customHeight="1" x14ac:dyDescent="0.25">
      <c r="B371" s="13" t="s">
        <v>363</v>
      </c>
      <c r="C371" s="14">
        <f>SUM(C372)</f>
        <v>287399610</v>
      </c>
      <c r="D371" s="14">
        <f>SUM(D372)</f>
        <v>7368892.6500000004</v>
      </c>
      <c r="E371" s="17">
        <f>SUM(E372)</f>
        <v>0</v>
      </c>
      <c r="F371" s="14">
        <f>SUM(F372)</f>
        <v>294768502.64999998</v>
      </c>
      <c r="G371" s="14">
        <f>SUM(G372)</f>
        <v>203265737.34999999</v>
      </c>
      <c r="H371" s="6">
        <f t="shared" si="63"/>
        <v>68.957753465047844</v>
      </c>
      <c r="I371" s="59"/>
    </row>
    <row r="372" spans="2:9" s="2" customFormat="1" ht="15" customHeight="1" x14ac:dyDescent="0.25">
      <c r="B372" s="15" t="s">
        <v>364</v>
      </c>
      <c r="C372" s="16">
        <v>287399610</v>
      </c>
      <c r="D372" s="12">
        <v>7368892.6500000004</v>
      </c>
      <c r="E372" s="11">
        <v>0</v>
      </c>
      <c r="F372" s="12">
        <f>+C372+D372+E372</f>
        <v>294768502.64999998</v>
      </c>
      <c r="G372" s="12">
        <v>203265737.34999999</v>
      </c>
      <c r="H372" s="12">
        <f t="shared" si="63"/>
        <v>68.957753465047844</v>
      </c>
      <c r="I372" s="59"/>
    </row>
    <row r="373" spans="2:9" ht="19.5" customHeight="1" x14ac:dyDescent="0.25">
      <c r="B373" s="13" t="s">
        <v>365</v>
      </c>
      <c r="C373" s="14">
        <f>SUM(C374:C375)</f>
        <v>3032882959</v>
      </c>
      <c r="D373" s="14">
        <f>SUM(D374:D375)</f>
        <v>15875206</v>
      </c>
      <c r="E373" s="17">
        <f>SUM(E374:E375)</f>
        <v>0</v>
      </c>
      <c r="F373" s="14">
        <f>SUM(F374:F375)</f>
        <v>3048758165</v>
      </c>
      <c r="G373" s="14">
        <f>SUM(G374:G375)</f>
        <v>2328424605</v>
      </c>
      <c r="H373" s="6">
        <f t="shared" si="63"/>
        <v>76.37288623710829</v>
      </c>
      <c r="I373" s="59"/>
    </row>
    <row r="374" spans="2:9" ht="24" x14ac:dyDescent="0.25">
      <c r="B374" s="24" t="s">
        <v>366</v>
      </c>
      <c r="C374" s="16">
        <v>277360589</v>
      </c>
      <c r="D374" s="10">
        <v>1679313</v>
      </c>
      <c r="E374" s="11">
        <v>0</v>
      </c>
      <c r="F374" s="12">
        <f>+C374+D374+E374</f>
        <v>279039902</v>
      </c>
      <c r="G374" s="12">
        <v>251135910</v>
      </c>
      <c r="H374" s="12">
        <f t="shared" si="63"/>
        <v>89.999999354930964</v>
      </c>
      <c r="I374" s="59"/>
    </row>
    <row r="375" spans="2:9" ht="24" customHeight="1" x14ac:dyDescent="0.25">
      <c r="B375" s="24" t="s">
        <v>367</v>
      </c>
      <c r="C375" s="16">
        <v>2755522370</v>
      </c>
      <c r="D375" s="10">
        <v>14195893</v>
      </c>
      <c r="E375" s="11">
        <v>0</v>
      </c>
      <c r="F375" s="12">
        <f>+C375+D375+E375</f>
        <v>2769718263</v>
      </c>
      <c r="G375" s="12">
        <v>2077288695</v>
      </c>
      <c r="H375" s="12">
        <f t="shared" si="63"/>
        <v>74.999999918764303</v>
      </c>
      <c r="I375" s="59"/>
    </row>
    <row r="376" spans="2:9" ht="15.75" customHeight="1" x14ac:dyDescent="0.25">
      <c r="B376" s="13" t="s">
        <v>368</v>
      </c>
      <c r="C376" s="14">
        <f>SUM(C377:C379)</f>
        <v>9626500745</v>
      </c>
      <c r="D376" s="14">
        <f>SUM(D377:D378)</f>
        <v>-469566504</v>
      </c>
      <c r="E376" s="17">
        <f>SUM(E377:E379)</f>
        <v>0</v>
      </c>
      <c r="F376" s="14">
        <f>SUM(F377:F379)</f>
        <v>9143753758</v>
      </c>
      <c r="G376" s="14">
        <f>+G377+G378</f>
        <v>3804479995</v>
      </c>
      <c r="H376" s="6">
        <f t="shared" si="63"/>
        <v>41.607419618790658</v>
      </c>
      <c r="I376" s="59"/>
    </row>
    <row r="377" spans="2:9" ht="15" customHeight="1" x14ac:dyDescent="0.25">
      <c r="B377" s="24" t="s">
        <v>369</v>
      </c>
      <c r="C377" s="16">
        <v>4122355795</v>
      </c>
      <c r="D377" s="10">
        <v>-412648227</v>
      </c>
      <c r="E377" s="11">
        <v>0</v>
      </c>
      <c r="F377" s="12">
        <f>+C377+D377+E377</f>
        <v>3709707568</v>
      </c>
      <c r="G377" s="12">
        <v>3343321788</v>
      </c>
      <c r="H377" s="12">
        <f t="shared" si="63"/>
        <v>90.123594022330764</v>
      </c>
      <c r="I377" s="59"/>
    </row>
    <row r="378" spans="2:9" ht="18.75" customHeight="1" x14ac:dyDescent="0.25">
      <c r="B378" s="40" t="s">
        <v>370</v>
      </c>
      <c r="C378" s="16">
        <v>793109163</v>
      </c>
      <c r="D378" s="41">
        <v>-56918277</v>
      </c>
      <c r="E378" s="11">
        <v>0</v>
      </c>
      <c r="F378" s="12">
        <f>+C378+D378+E378</f>
        <v>736190886</v>
      </c>
      <c r="G378" s="12">
        <v>461158207</v>
      </c>
      <c r="H378" s="12">
        <f>IF(G378=0,0,IF(F378=0,100,G378/F378*100))</f>
        <v>62.641118732893418</v>
      </c>
      <c r="I378" s="59"/>
    </row>
    <row r="379" spans="2:9" ht="36" x14ac:dyDescent="0.25">
      <c r="B379" s="13" t="s">
        <v>371</v>
      </c>
      <c r="C379" s="14">
        <f>SUM(C380)</f>
        <v>4711035787</v>
      </c>
      <c r="D379" s="14">
        <f>SUM(D380)</f>
        <v>-13180483</v>
      </c>
      <c r="E379" s="17">
        <f>SUM(E380)</f>
        <v>0</v>
      </c>
      <c r="F379" s="14">
        <f>SUM(F380)</f>
        <v>4697855304</v>
      </c>
      <c r="G379" s="14">
        <f>SUM(G380)</f>
        <v>3523391478</v>
      </c>
      <c r="H379" s="6">
        <f t="shared" si="63"/>
        <v>75</v>
      </c>
      <c r="I379" s="59"/>
    </row>
    <row r="380" spans="2:9" ht="15" customHeight="1" x14ac:dyDescent="0.25">
      <c r="B380" s="24" t="s">
        <v>372</v>
      </c>
      <c r="C380" s="16">
        <v>4711035787</v>
      </c>
      <c r="D380" s="44">
        <v>-13180483</v>
      </c>
      <c r="E380" s="39">
        <v>0</v>
      </c>
      <c r="F380" s="21">
        <f>+C380+D380</f>
        <v>4697855304</v>
      </c>
      <c r="G380" s="21">
        <v>3523391478</v>
      </c>
      <c r="H380" s="12">
        <f t="shared" si="63"/>
        <v>75</v>
      </c>
      <c r="I380" s="59"/>
    </row>
    <row r="381" spans="2:9" ht="24" customHeight="1" x14ac:dyDescent="0.25">
      <c r="B381" s="13" t="s">
        <v>373</v>
      </c>
      <c r="C381" s="14">
        <f>C382+C402+C407+C412+C415+C431+C434+C436+C438</f>
        <v>4782962881</v>
      </c>
      <c r="D381" s="14">
        <f>D382+D402+D407+D412+D415+D431+D434+D436+D438</f>
        <v>5217757279.8999987</v>
      </c>
      <c r="E381" s="17">
        <f>SUM(E382)</f>
        <v>0</v>
      </c>
      <c r="F381" s="14">
        <f>F382+F402+F407+F412+F415+F431+F434+F436+F438</f>
        <v>10000720160.900002</v>
      </c>
      <c r="G381" s="14">
        <f>G382+G402+G407+G412+G415+G431+G434+G436+G438</f>
        <v>9070968657.420002</v>
      </c>
      <c r="H381" s="6">
        <f t="shared" si="63"/>
        <v>90.703154487663141</v>
      </c>
      <c r="I381" s="59"/>
    </row>
    <row r="382" spans="2:9" ht="28.5" customHeight="1" x14ac:dyDescent="0.25">
      <c r="B382" s="13" t="s">
        <v>374</v>
      </c>
      <c r="C382" s="14">
        <f>SUM(C383:C401)</f>
        <v>4207724410</v>
      </c>
      <c r="D382" s="14">
        <f>SUM(D383:D401)</f>
        <v>2571821847.3099999</v>
      </c>
      <c r="E382" s="17">
        <f>SUM(E383:E401)</f>
        <v>0</v>
      </c>
      <c r="F382" s="14">
        <f>SUM(F383:F401)</f>
        <v>6779546257.3100004</v>
      </c>
      <c r="G382" s="14">
        <f>SUM(G383:G401)</f>
        <v>6208497000.9099998</v>
      </c>
      <c r="H382" s="6">
        <f t="shared" si="63"/>
        <v>91.576880889568827</v>
      </c>
      <c r="I382" s="59"/>
    </row>
    <row r="383" spans="2:9" x14ac:dyDescent="0.25">
      <c r="B383" s="24" t="s">
        <v>375</v>
      </c>
      <c r="C383" s="16">
        <v>791576949</v>
      </c>
      <c r="D383" s="21">
        <v>33089376.5</v>
      </c>
      <c r="E383" s="11">
        <v>0</v>
      </c>
      <c r="F383" s="12">
        <f t="shared" ref="F383:F401" si="66">+C383+D383+E383</f>
        <v>824666325.5</v>
      </c>
      <c r="G383" s="12">
        <v>635042804.5</v>
      </c>
      <c r="H383" s="12">
        <f t="shared" si="63"/>
        <v>77.006030786448065</v>
      </c>
      <c r="I383" s="59"/>
    </row>
    <row r="384" spans="2:9" ht="24" customHeight="1" x14ac:dyDescent="0.25">
      <c r="B384" s="24" t="s">
        <v>376</v>
      </c>
      <c r="C384" s="16">
        <v>581145297</v>
      </c>
      <c r="D384" s="21">
        <v>26001163.5</v>
      </c>
      <c r="E384" s="11">
        <v>0</v>
      </c>
      <c r="F384" s="12">
        <f t="shared" si="66"/>
        <v>607146460.5</v>
      </c>
      <c r="G384" s="12">
        <v>527576797.5</v>
      </c>
      <c r="H384" s="12">
        <f t="shared" si="63"/>
        <v>86.894486227512147</v>
      </c>
      <c r="I384" s="59"/>
    </row>
    <row r="385" spans="2:9" ht="29.25" customHeight="1" x14ac:dyDescent="0.25">
      <c r="B385" s="15" t="s">
        <v>377</v>
      </c>
      <c r="C385" s="16">
        <v>160362120</v>
      </c>
      <c r="D385" s="11">
        <v>0</v>
      </c>
      <c r="E385" s="11">
        <v>0</v>
      </c>
      <c r="F385" s="12">
        <f t="shared" si="66"/>
        <v>160362120</v>
      </c>
      <c r="G385" s="12">
        <v>140433694.59999999</v>
      </c>
      <c r="H385" s="12">
        <f t="shared" si="63"/>
        <v>87.572859849944606</v>
      </c>
      <c r="I385" s="59"/>
    </row>
    <row r="386" spans="2:9" ht="15.75" customHeight="1" x14ac:dyDescent="0.25">
      <c r="B386" s="15" t="s">
        <v>378</v>
      </c>
      <c r="C386" s="16">
        <v>50126324</v>
      </c>
      <c r="D386" s="11">
        <v>0</v>
      </c>
      <c r="E386" s="11">
        <v>0</v>
      </c>
      <c r="F386" s="12">
        <f t="shared" si="66"/>
        <v>50126324</v>
      </c>
      <c r="G386" s="12">
        <v>40675000</v>
      </c>
      <c r="H386" s="12">
        <f t="shared" si="63"/>
        <v>81.144988808674654</v>
      </c>
      <c r="I386" s="59"/>
    </row>
    <row r="387" spans="2:9" x14ac:dyDescent="0.25">
      <c r="B387" s="15" t="s">
        <v>379</v>
      </c>
      <c r="C387" s="16">
        <v>25129740</v>
      </c>
      <c r="D387" s="11">
        <v>0</v>
      </c>
      <c r="E387" s="11">
        <v>0</v>
      </c>
      <c r="F387" s="12">
        <f t="shared" si="66"/>
        <v>25129740</v>
      </c>
      <c r="G387" s="12">
        <v>19458900</v>
      </c>
      <c r="H387" s="12">
        <f t="shared" si="63"/>
        <v>77.433749811975773</v>
      </c>
      <c r="I387" s="59"/>
    </row>
    <row r="388" spans="2:9" ht="25.5" customHeight="1" x14ac:dyDescent="0.25">
      <c r="B388" s="24" t="s">
        <v>380</v>
      </c>
      <c r="C388" s="16">
        <v>2542450320</v>
      </c>
      <c r="D388" s="21">
        <v>-76377363</v>
      </c>
      <c r="E388" s="11">
        <v>0</v>
      </c>
      <c r="F388" s="12">
        <f t="shared" si="66"/>
        <v>2466072957</v>
      </c>
      <c r="G388" s="12">
        <v>2206514000</v>
      </c>
      <c r="H388" s="12">
        <f t="shared" si="63"/>
        <v>89.474806239481424</v>
      </c>
      <c r="I388" s="59"/>
    </row>
    <row r="389" spans="2:9" x14ac:dyDescent="0.25">
      <c r="B389" s="15" t="s">
        <v>381</v>
      </c>
      <c r="C389" s="16">
        <v>5940380</v>
      </c>
      <c r="D389" s="12">
        <v>-574140</v>
      </c>
      <c r="E389" s="11">
        <v>0</v>
      </c>
      <c r="F389" s="12">
        <f t="shared" si="66"/>
        <v>5366240</v>
      </c>
      <c r="G389" s="12">
        <v>4544545</v>
      </c>
      <c r="H389" s="12">
        <f t="shared" si="63"/>
        <v>84.687695667730097</v>
      </c>
      <c r="I389" s="59"/>
    </row>
    <row r="390" spans="2:9" x14ac:dyDescent="0.25">
      <c r="B390" s="24" t="s">
        <v>382</v>
      </c>
      <c r="C390" s="21">
        <v>36128139</v>
      </c>
      <c r="D390" s="21">
        <v>-2045880</v>
      </c>
      <c r="E390" s="11">
        <v>0</v>
      </c>
      <c r="F390" s="12">
        <f t="shared" si="66"/>
        <v>34082259</v>
      </c>
      <c r="G390" s="12">
        <v>30708916</v>
      </c>
      <c r="H390" s="12">
        <f t="shared" si="63"/>
        <v>90.102349142995479</v>
      </c>
      <c r="I390" s="59"/>
    </row>
    <row r="391" spans="2:9" ht="15" customHeight="1" x14ac:dyDescent="0.25">
      <c r="B391" s="24" t="s">
        <v>383</v>
      </c>
      <c r="C391" s="22">
        <v>0</v>
      </c>
      <c r="D391" s="21">
        <f>8697708+1449618+1449618+1449618</f>
        <v>13046562</v>
      </c>
      <c r="E391" s="11">
        <v>0</v>
      </c>
      <c r="F391" s="12">
        <f t="shared" si="66"/>
        <v>13046562</v>
      </c>
      <c r="G391" s="12">
        <v>14064177</v>
      </c>
      <c r="H391" s="12">
        <f t="shared" si="63"/>
        <v>107.79987095450893</v>
      </c>
      <c r="I391" s="59"/>
    </row>
    <row r="392" spans="2:9" ht="15" customHeight="1" x14ac:dyDescent="0.25">
      <c r="B392" s="20" t="s">
        <v>384</v>
      </c>
      <c r="C392" s="21">
        <v>6800430</v>
      </c>
      <c r="D392" s="11">
        <v>0</v>
      </c>
      <c r="E392" s="11">
        <v>0</v>
      </c>
      <c r="F392" s="12">
        <f t="shared" si="66"/>
        <v>6800430</v>
      </c>
      <c r="G392" s="12">
        <v>4777207</v>
      </c>
      <c r="H392" s="12">
        <f t="shared" si="63"/>
        <v>70.248601926642877</v>
      </c>
      <c r="I392" s="59"/>
    </row>
    <row r="393" spans="2:9" x14ac:dyDescent="0.25">
      <c r="B393" s="20" t="s">
        <v>385</v>
      </c>
      <c r="C393" s="21">
        <v>8064711</v>
      </c>
      <c r="D393" s="21">
        <v>836172</v>
      </c>
      <c r="E393" s="11">
        <v>0</v>
      </c>
      <c r="F393" s="12">
        <f t="shared" si="66"/>
        <v>8900883</v>
      </c>
      <c r="G393" s="12">
        <v>6855003</v>
      </c>
      <c r="H393" s="12">
        <f t="shared" si="63"/>
        <v>77.014864704996128</v>
      </c>
      <c r="I393" s="59"/>
    </row>
    <row r="394" spans="2:9" ht="10.5" customHeight="1" x14ac:dyDescent="0.25">
      <c r="B394" s="36" t="s">
        <v>386</v>
      </c>
      <c r="C394" s="29">
        <v>0</v>
      </c>
      <c r="D394" s="12">
        <v>1805800</v>
      </c>
      <c r="E394" s="11">
        <v>0</v>
      </c>
      <c r="F394" s="12">
        <f>+C394+D394+E394</f>
        <v>1805800</v>
      </c>
      <c r="G394" s="12">
        <v>1805800</v>
      </c>
      <c r="H394" s="12">
        <f t="shared" si="63"/>
        <v>100</v>
      </c>
      <c r="I394" s="59"/>
    </row>
    <row r="395" spans="2:9" x14ac:dyDescent="0.25">
      <c r="B395" s="36" t="s">
        <v>387</v>
      </c>
      <c r="C395" s="29">
        <v>0</v>
      </c>
      <c r="D395" s="12">
        <v>16657125</v>
      </c>
      <c r="E395" s="11">
        <v>0</v>
      </c>
      <c r="F395" s="12">
        <f t="shared" si="66"/>
        <v>16657125</v>
      </c>
      <c r="G395" s="12">
        <v>16657125</v>
      </c>
      <c r="H395" s="12">
        <f t="shared" si="63"/>
        <v>100</v>
      </c>
      <c r="I395" s="59"/>
    </row>
    <row r="396" spans="2:9" x14ac:dyDescent="0.25">
      <c r="B396" s="36" t="s">
        <v>388</v>
      </c>
      <c r="C396" s="29">
        <v>0</v>
      </c>
      <c r="D396" s="12">
        <f>47166179.37+15546464.38</f>
        <v>62712643.75</v>
      </c>
      <c r="E396" s="11">
        <v>0</v>
      </c>
      <c r="F396" s="12">
        <f t="shared" si="66"/>
        <v>62712643.75</v>
      </c>
      <c r="G396" s="12">
        <v>62712643.75</v>
      </c>
      <c r="H396" s="12">
        <f t="shared" si="63"/>
        <v>100</v>
      </c>
      <c r="I396" s="59"/>
    </row>
    <row r="397" spans="2:9" ht="24.75" customHeight="1" x14ac:dyDescent="0.25">
      <c r="B397" s="36" t="s">
        <v>389</v>
      </c>
      <c r="C397" s="29">
        <v>0</v>
      </c>
      <c r="D397" s="12">
        <v>13676214</v>
      </c>
      <c r="E397" s="11">
        <v>0</v>
      </c>
      <c r="F397" s="12">
        <f t="shared" si="66"/>
        <v>13676214</v>
      </c>
      <c r="G397" s="12">
        <v>13676214</v>
      </c>
      <c r="H397" s="12">
        <f t="shared" si="63"/>
        <v>100</v>
      </c>
      <c r="I397" s="59"/>
    </row>
    <row r="398" spans="2:9" x14ac:dyDescent="0.25">
      <c r="B398" s="36" t="s">
        <v>390</v>
      </c>
      <c r="C398" s="22">
        <v>0</v>
      </c>
      <c r="D398" s="21">
        <v>35273971</v>
      </c>
      <c r="E398" s="11">
        <v>0</v>
      </c>
      <c r="F398" s="12">
        <f>+C398+D398+E398</f>
        <v>35273971</v>
      </c>
      <c r="G398" s="12">
        <v>35273971</v>
      </c>
      <c r="H398" s="12">
        <f>IF(G398=0,0,IF(F398=0,100,G398/F398*100))</f>
        <v>100</v>
      </c>
      <c r="I398" s="58"/>
    </row>
    <row r="399" spans="2:9" ht="28.5" customHeight="1" x14ac:dyDescent="0.25">
      <c r="B399" s="36" t="s">
        <v>391</v>
      </c>
      <c r="C399" s="19">
        <v>0</v>
      </c>
      <c r="D399" s="12">
        <v>14606195</v>
      </c>
      <c r="E399" s="11">
        <v>0</v>
      </c>
      <c r="F399" s="12">
        <f t="shared" si="66"/>
        <v>14606195</v>
      </c>
      <c r="G399" s="12">
        <v>14606195</v>
      </c>
      <c r="H399" s="12">
        <f t="shared" si="63"/>
        <v>100</v>
      </c>
      <c r="I399" s="58"/>
    </row>
    <row r="400" spans="2:9" s="4" customFormat="1" ht="15.75" customHeight="1" x14ac:dyDescent="0.25">
      <c r="B400" s="36" t="s">
        <v>392</v>
      </c>
      <c r="C400" s="22">
        <v>0</v>
      </c>
      <c r="D400" s="21">
        <v>3520688.6</v>
      </c>
      <c r="E400" s="11">
        <v>0</v>
      </c>
      <c r="F400" s="12">
        <f t="shared" si="66"/>
        <v>3520688.6</v>
      </c>
      <c r="G400" s="12">
        <v>3520688.6</v>
      </c>
      <c r="H400" s="12">
        <f t="shared" si="63"/>
        <v>100</v>
      </c>
      <c r="I400" s="58"/>
    </row>
    <row r="401" spans="2:9" ht="44.25" customHeight="1" x14ac:dyDescent="0.25">
      <c r="B401" s="24" t="s">
        <v>393</v>
      </c>
      <c r="C401" s="22">
        <v>0</v>
      </c>
      <c r="D401" s="21">
        <f>1596738362.25+103832191.45+108590699.56+115957806.06+266621247.24+135226429.84+102626582.56</f>
        <v>2429593318.96</v>
      </c>
      <c r="E401" s="11">
        <v>0</v>
      </c>
      <c r="F401" s="12">
        <f t="shared" si="66"/>
        <v>2429593318.96</v>
      </c>
      <c r="G401" s="12">
        <v>2429593318.96</v>
      </c>
      <c r="H401" s="12">
        <f t="shared" si="63"/>
        <v>100</v>
      </c>
      <c r="I401" s="58"/>
    </row>
    <row r="402" spans="2:9" ht="16.5" customHeight="1" x14ac:dyDescent="0.25">
      <c r="B402" s="13" t="s">
        <v>394</v>
      </c>
      <c r="C402" s="6">
        <f>SUM(C403:C406)</f>
        <v>340814354</v>
      </c>
      <c r="D402" s="6">
        <f>SUM(D403:D406)</f>
        <v>2395515993.7899995</v>
      </c>
      <c r="E402" s="7">
        <f>SUM(E403:E406)</f>
        <v>0</v>
      </c>
      <c r="F402" s="6">
        <f>SUM(F403:F406)</f>
        <v>2736330347.7899995</v>
      </c>
      <c r="G402" s="6">
        <f>SUM(G403:G406)</f>
        <v>2482672581.79</v>
      </c>
      <c r="H402" s="6">
        <f t="shared" si="63"/>
        <v>90.730002091857571</v>
      </c>
      <c r="I402" s="59"/>
    </row>
    <row r="403" spans="2:9" x14ac:dyDescent="0.25">
      <c r="B403" s="36" t="s">
        <v>395</v>
      </c>
      <c r="C403" s="18">
        <v>0</v>
      </c>
      <c r="D403" s="21">
        <v>7500000</v>
      </c>
      <c r="E403" s="11">
        <v>0</v>
      </c>
      <c r="F403" s="12">
        <f>+C403+D403+E403</f>
        <v>7500000</v>
      </c>
      <c r="G403" s="12">
        <v>7500000</v>
      </c>
      <c r="H403" s="12">
        <f>IF(G403=0,0,IF(F403=0,100,G403/F403*100))</f>
        <v>100</v>
      </c>
      <c r="I403" s="59"/>
    </row>
    <row r="404" spans="2:9" x14ac:dyDescent="0.25">
      <c r="B404" s="36" t="s">
        <v>396</v>
      </c>
      <c r="C404" s="29">
        <v>0</v>
      </c>
      <c r="D404" s="12">
        <v>4626018.74</v>
      </c>
      <c r="E404" s="11">
        <v>0</v>
      </c>
      <c r="F404" s="12">
        <f>+C404+D404+E404</f>
        <v>4626018.74</v>
      </c>
      <c r="G404" s="12">
        <v>4626018.74</v>
      </c>
      <c r="H404" s="12">
        <f t="shared" si="63"/>
        <v>100</v>
      </c>
      <c r="I404" s="59"/>
    </row>
    <row r="405" spans="2:9" x14ac:dyDescent="0.25">
      <c r="B405" s="24" t="s">
        <v>397</v>
      </c>
      <c r="C405" s="21">
        <v>340814354</v>
      </c>
      <c r="D405" s="21">
        <f>1459950247.37+152817708.99+424493636.09+271675927.1</f>
        <v>2308937519.5499997</v>
      </c>
      <c r="E405" s="11">
        <v>0</v>
      </c>
      <c r="F405" s="12">
        <f t="shared" ref="F405:F443" si="67">+C405+D405+E405</f>
        <v>2649751873.5499997</v>
      </c>
      <c r="G405" s="12">
        <v>2394144107.5500002</v>
      </c>
      <c r="H405" s="12">
        <f t="shared" si="63"/>
        <v>90.353520699372154</v>
      </c>
      <c r="I405" s="59"/>
    </row>
    <row r="406" spans="2:9" ht="14.25" customHeight="1" x14ac:dyDescent="0.25">
      <c r="B406" s="36" t="s">
        <v>454</v>
      </c>
      <c r="C406" s="29">
        <v>0</v>
      </c>
      <c r="D406" s="12">
        <f>40767428.21+16876213.89+2656073.97+7694388.29+400325.34+1176837.03+4881188.77</f>
        <v>74452455.5</v>
      </c>
      <c r="E406" s="11">
        <v>0</v>
      </c>
      <c r="F406" s="12">
        <f t="shared" si="67"/>
        <v>74452455.5</v>
      </c>
      <c r="G406" s="12">
        <v>76402455.5</v>
      </c>
      <c r="H406" s="12">
        <f t="shared" si="63"/>
        <v>102.61912113832163</v>
      </c>
      <c r="I406" s="59"/>
    </row>
    <row r="407" spans="2:9" x14ac:dyDescent="0.25">
      <c r="B407" s="13" t="s">
        <v>398</v>
      </c>
      <c r="C407" s="6">
        <f>SUM(C408:C411)</f>
        <v>234424117</v>
      </c>
      <c r="D407" s="6">
        <f>SUM(D408:D411)</f>
        <v>101286810</v>
      </c>
      <c r="E407" s="7">
        <f>SUM(E408:E411)</f>
        <v>0</v>
      </c>
      <c r="F407" s="6">
        <f>SUM(F408:F411)</f>
        <v>335710927</v>
      </c>
      <c r="G407" s="6">
        <f>SUM(G408:G411)</f>
        <v>183807386.66</v>
      </c>
      <c r="H407" s="6">
        <f t="shared" si="63"/>
        <v>54.751684225041622</v>
      </c>
      <c r="I407" s="59"/>
    </row>
    <row r="408" spans="2:9" s="4" customFormat="1" ht="15" customHeight="1" x14ac:dyDescent="0.25">
      <c r="B408" s="36" t="s">
        <v>399</v>
      </c>
      <c r="C408" s="29">
        <v>0</v>
      </c>
      <c r="D408" s="12">
        <f>54404810+20000000</f>
        <v>74404810</v>
      </c>
      <c r="E408" s="11">
        <v>0</v>
      </c>
      <c r="F408" s="12">
        <f t="shared" si="67"/>
        <v>74404810</v>
      </c>
      <c r="G408" s="12">
        <v>74404810</v>
      </c>
      <c r="H408" s="12">
        <f t="shared" si="63"/>
        <v>100</v>
      </c>
      <c r="I408" s="59"/>
    </row>
    <row r="409" spans="2:9" s="4" customFormat="1" x14ac:dyDescent="0.25">
      <c r="B409" s="28" t="s">
        <v>400</v>
      </c>
      <c r="C409" s="29">
        <v>0</v>
      </c>
      <c r="D409" s="12">
        <v>9045000</v>
      </c>
      <c r="E409" s="11">
        <v>0</v>
      </c>
      <c r="F409" s="19">
        <f t="shared" si="67"/>
        <v>9045000</v>
      </c>
      <c r="G409" s="12">
        <v>9045000</v>
      </c>
      <c r="H409" s="12">
        <f t="shared" si="63"/>
        <v>100</v>
      </c>
      <c r="I409" s="59"/>
    </row>
    <row r="410" spans="2:9" ht="15" customHeight="1" x14ac:dyDescent="0.25">
      <c r="B410" s="36" t="s">
        <v>401</v>
      </c>
      <c r="C410" s="29">
        <v>0</v>
      </c>
      <c r="D410" s="12">
        <v>17837000</v>
      </c>
      <c r="E410" s="11">
        <v>0</v>
      </c>
      <c r="F410" s="12">
        <f t="shared" si="67"/>
        <v>17837000</v>
      </c>
      <c r="G410" s="12">
        <v>17837000</v>
      </c>
      <c r="H410" s="12">
        <f t="shared" si="63"/>
        <v>100</v>
      </c>
      <c r="I410" s="59"/>
    </row>
    <row r="411" spans="2:9" ht="14.25" customHeight="1" x14ac:dyDescent="0.25">
      <c r="B411" s="15" t="s">
        <v>402</v>
      </c>
      <c r="C411" s="16">
        <v>234424117</v>
      </c>
      <c r="D411" s="11">
        <v>0</v>
      </c>
      <c r="E411" s="11">
        <v>0</v>
      </c>
      <c r="F411" s="12">
        <f t="shared" si="67"/>
        <v>234424117</v>
      </c>
      <c r="G411" s="12">
        <v>82520576.659999996</v>
      </c>
      <c r="H411" s="12">
        <f t="shared" si="63"/>
        <v>35.201402362539348</v>
      </c>
      <c r="I411" s="59"/>
    </row>
    <row r="412" spans="2:9" ht="28.5" customHeight="1" x14ac:dyDescent="0.25">
      <c r="B412" s="5" t="s">
        <v>403</v>
      </c>
      <c r="C412" s="7">
        <f>SUM(C413:C414)</f>
        <v>0</v>
      </c>
      <c r="D412" s="6">
        <f>SUM(D413:D414)</f>
        <v>3909768.69</v>
      </c>
      <c r="E412" s="7">
        <f>SUM(E413:E414)</f>
        <v>0</v>
      </c>
      <c r="F412" s="6">
        <f>SUM(F413:F414)</f>
        <v>3909768.69</v>
      </c>
      <c r="G412" s="6">
        <f>SUM(G413:G414)</f>
        <v>3909768.69</v>
      </c>
      <c r="H412" s="6">
        <f>IF(G412=0,0,IF(F412=0,100,G412/F412*100))</f>
        <v>100</v>
      </c>
      <c r="I412" s="59"/>
    </row>
    <row r="413" spans="2:9" ht="23.25" customHeight="1" x14ac:dyDescent="0.25">
      <c r="B413" s="36" t="s">
        <v>455</v>
      </c>
      <c r="C413" s="22">
        <v>0</v>
      </c>
      <c r="D413" s="21">
        <v>410000</v>
      </c>
      <c r="E413" s="11">
        <v>0</v>
      </c>
      <c r="F413" s="12">
        <f>+C413+D413+E413</f>
        <v>410000</v>
      </c>
      <c r="G413" s="12">
        <v>410000</v>
      </c>
      <c r="H413" s="12">
        <f>IF(G413=0,0,IF(F413=0,100,G413/F413*100))</f>
        <v>100</v>
      </c>
      <c r="I413" s="59"/>
    </row>
    <row r="414" spans="2:9" ht="16.5" customHeight="1" x14ac:dyDescent="0.25">
      <c r="B414" s="36" t="s">
        <v>404</v>
      </c>
      <c r="C414" s="22">
        <v>0</v>
      </c>
      <c r="D414" s="21">
        <v>3499768.69</v>
      </c>
      <c r="E414" s="11">
        <v>0</v>
      </c>
      <c r="F414" s="12">
        <f>+C414+D414+E414</f>
        <v>3499768.69</v>
      </c>
      <c r="G414" s="12">
        <v>3499768.69</v>
      </c>
      <c r="H414" s="12">
        <f>IF(G414=0,0,IF(F414=0,100,G414/F414*100))</f>
        <v>100</v>
      </c>
      <c r="I414" s="59"/>
    </row>
    <row r="415" spans="2:9" ht="15.75" customHeight="1" x14ac:dyDescent="0.25">
      <c r="B415" s="5" t="s">
        <v>405</v>
      </c>
      <c r="C415" s="7">
        <f>SUM(C416:C417)</f>
        <v>0</v>
      </c>
      <c r="D415" s="6">
        <f>SUM(D416:D430)</f>
        <v>120053614.61000001</v>
      </c>
      <c r="E415" s="7">
        <f>SUM(E416:E417)</f>
        <v>0</v>
      </c>
      <c r="F415" s="6">
        <f>SUM(F416:F430)</f>
        <v>120053614.61000001</v>
      </c>
      <c r="G415" s="6">
        <f>SUM(G416:G430)</f>
        <v>129208003.87000002</v>
      </c>
      <c r="H415" s="6">
        <f t="shared" si="63"/>
        <v>107.62525084291588</v>
      </c>
      <c r="I415" s="59"/>
    </row>
    <row r="416" spans="2:9" ht="15" customHeight="1" x14ac:dyDescent="0.25">
      <c r="B416" s="36" t="s">
        <v>406</v>
      </c>
      <c r="C416" s="19">
        <v>0</v>
      </c>
      <c r="D416" s="12">
        <v>21360240.899999999</v>
      </c>
      <c r="E416" s="11">
        <v>0</v>
      </c>
      <c r="F416" s="12">
        <f t="shared" si="67"/>
        <v>21360240.899999999</v>
      </c>
      <c r="G416" s="12">
        <v>30514629.859999999</v>
      </c>
      <c r="H416" s="12">
        <f t="shared" si="63"/>
        <v>142.85714287051886</v>
      </c>
      <c r="I416" s="59"/>
    </row>
    <row r="417" spans="2:9" ht="15" customHeight="1" x14ac:dyDescent="0.25">
      <c r="B417" s="36" t="s">
        <v>407</v>
      </c>
      <c r="C417" s="22">
        <v>0</v>
      </c>
      <c r="D417" s="21">
        <v>1048434.3</v>
      </c>
      <c r="E417" s="11">
        <v>0</v>
      </c>
      <c r="F417" s="12">
        <f t="shared" si="67"/>
        <v>1048434.3</v>
      </c>
      <c r="G417" s="12">
        <v>1048434.6</v>
      </c>
      <c r="H417" s="12">
        <f>IF(G417=0,0,IF(F417=0,100,G417/F417*100))</f>
        <v>100.00002861409627</v>
      </c>
      <c r="I417" s="59"/>
    </row>
    <row r="418" spans="2:9" x14ac:dyDescent="0.25">
      <c r="B418" s="36" t="s">
        <v>408</v>
      </c>
      <c r="C418" s="22">
        <v>0</v>
      </c>
      <c r="D418" s="21">
        <v>2448603</v>
      </c>
      <c r="E418" s="11">
        <v>0</v>
      </c>
      <c r="F418" s="12">
        <f t="shared" si="67"/>
        <v>2448603</v>
      </c>
      <c r="G418" s="12">
        <v>2448603</v>
      </c>
      <c r="H418" s="12">
        <f>IF(G418=0,0,IF(F418=0,100,G418/F418*100))</f>
        <v>100</v>
      </c>
      <c r="I418" s="59"/>
    </row>
    <row r="419" spans="2:9" ht="28.5" customHeight="1" x14ac:dyDescent="0.25">
      <c r="B419" s="36" t="s">
        <v>409</v>
      </c>
      <c r="C419" s="19">
        <v>0</v>
      </c>
      <c r="D419" s="12">
        <v>31736924</v>
      </c>
      <c r="E419" s="11">
        <v>0</v>
      </c>
      <c r="F419" s="12">
        <f t="shared" si="67"/>
        <v>31736924</v>
      </c>
      <c r="G419" s="12">
        <v>31736924</v>
      </c>
      <c r="H419" s="12">
        <f>IF(G419=0,0,IF(F419=0,100,G419/F419*100))</f>
        <v>100</v>
      </c>
      <c r="I419" s="59"/>
    </row>
    <row r="420" spans="2:9" ht="15" customHeight="1" x14ac:dyDescent="0.25">
      <c r="B420" s="36" t="s">
        <v>410</v>
      </c>
      <c r="C420" s="22">
        <v>0</v>
      </c>
      <c r="D420" s="21">
        <v>4164166</v>
      </c>
      <c r="E420" s="11">
        <v>0</v>
      </c>
      <c r="F420" s="12">
        <f t="shared" si="67"/>
        <v>4164166</v>
      </c>
      <c r="G420" s="12">
        <v>4164166</v>
      </c>
      <c r="H420" s="12">
        <f t="shared" ref="H420:H430" si="68">IF(G420=0,0,IF(F420=0,100,G420/F420*100))</f>
        <v>100</v>
      </c>
      <c r="I420" s="59"/>
    </row>
    <row r="421" spans="2:9" ht="40.5" customHeight="1" x14ac:dyDescent="0.25">
      <c r="B421" s="36" t="s">
        <v>457</v>
      </c>
      <c r="C421" s="22">
        <v>0</v>
      </c>
      <c r="D421" s="21">
        <v>1921556.95</v>
      </c>
      <c r="E421" s="11">
        <v>0</v>
      </c>
      <c r="F421" s="12">
        <f t="shared" si="67"/>
        <v>1921556.95</v>
      </c>
      <c r="G421" s="12">
        <v>1921556.95</v>
      </c>
      <c r="H421" s="12">
        <f t="shared" si="68"/>
        <v>100</v>
      </c>
      <c r="I421" s="59"/>
    </row>
    <row r="422" spans="2:9" ht="39.75" customHeight="1" x14ac:dyDescent="0.25">
      <c r="B422" s="36" t="s">
        <v>458</v>
      </c>
      <c r="C422" s="22">
        <v>0</v>
      </c>
      <c r="D422" s="21">
        <v>966897</v>
      </c>
      <c r="E422" s="11">
        <v>0</v>
      </c>
      <c r="F422" s="12">
        <f t="shared" si="67"/>
        <v>966897</v>
      </c>
      <c r="G422" s="12">
        <v>966897</v>
      </c>
      <c r="H422" s="12">
        <f t="shared" si="68"/>
        <v>100</v>
      </c>
      <c r="I422" s="59"/>
    </row>
    <row r="423" spans="2:9" ht="15" customHeight="1" x14ac:dyDescent="0.25">
      <c r="B423" s="36" t="s">
        <v>411</v>
      </c>
      <c r="C423" s="22">
        <v>0</v>
      </c>
      <c r="D423" s="21">
        <v>1573392</v>
      </c>
      <c r="E423" s="11">
        <v>0</v>
      </c>
      <c r="F423" s="12">
        <f t="shared" si="67"/>
        <v>1573392</v>
      </c>
      <c r="G423" s="12">
        <v>1573392</v>
      </c>
      <c r="H423" s="12">
        <f t="shared" si="68"/>
        <v>100</v>
      </c>
      <c r="I423" s="59"/>
    </row>
    <row r="424" spans="2:9" ht="15" customHeight="1" x14ac:dyDescent="0.25">
      <c r="B424" s="36" t="s">
        <v>412</v>
      </c>
      <c r="C424" s="22">
        <v>0</v>
      </c>
      <c r="D424" s="21">
        <v>3643368</v>
      </c>
      <c r="E424" s="11">
        <v>0</v>
      </c>
      <c r="F424" s="12">
        <f t="shared" si="67"/>
        <v>3643368</v>
      </c>
      <c r="G424" s="12">
        <v>3643368</v>
      </c>
      <c r="H424" s="12">
        <f t="shared" si="68"/>
        <v>100</v>
      </c>
      <c r="I424" s="59"/>
    </row>
    <row r="425" spans="2:9" ht="29.25" customHeight="1" x14ac:dyDescent="0.25">
      <c r="B425" s="36" t="s">
        <v>459</v>
      </c>
      <c r="C425" s="22">
        <v>0</v>
      </c>
      <c r="D425" s="21">
        <v>25698000</v>
      </c>
      <c r="E425" s="11">
        <v>0</v>
      </c>
      <c r="F425" s="12">
        <f t="shared" si="67"/>
        <v>25698000</v>
      </c>
      <c r="G425" s="12">
        <v>25698000</v>
      </c>
      <c r="H425" s="12">
        <f t="shared" si="68"/>
        <v>100</v>
      </c>
      <c r="I425" s="59"/>
    </row>
    <row r="426" spans="2:9" ht="23.25" customHeight="1" x14ac:dyDescent="0.25">
      <c r="B426" s="36" t="s">
        <v>460</v>
      </c>
      <c r="C426" s="22">
        <v>0</v>
      </c>
      <c r="D426" s="21">
        <v>12099055.199999999</v>
      </c>
      <c r="E426" s="11">
        <v>0</v>
      </c>
      <c r="F426" s="12">
        <f t="shared" si="67"/>
        <v>12099055.199999999</v>
      </c>
      <c r="G426" s="12">
        <v>12099055.199999999</v>
      </c>
      <c r="H426" s="12">
        <f t="shared" si="68"/>
        <v>100</v>
      </c>
      <c r="I426" s="59"/>
    </row>
    <row r="427" spans="2:9" ht="24.75" customHeight="1" x14ac:dyDescent="0.25">
      <c r="B427" s="36" t="s">
        <v>462</v>
      </c>
      <c r="C427" s="22">
        <v>0</v>
      </c>
      <c r="D427" s="21">
        <v>3043000</v>
      </c>
      <c r="E427" s="11">
        <v>0</v>
      </c>
      <c r="F427" s="12">
        <f t="shared" si="67"/>
        <v>3043000</v>
      </c>
      <c r="G427" s="12">
        <v>3043000</v>
      </c>
      <c r="H427" s="12">
        <f t="shared" si="68"/>
        <v>100</v>
      </c>
      <c r="I427" s="59"/>
    </row>
    <row r="428" spans="2:9" ht="48.75" customHeight="1" x14ac:dyDescent="0.25">
      <c r="B428" s="36" t="s">
        <v>461</v>
      </c>
      <c r="C428" s="22">
        <v>0</v>
      </c>
      <c r="D428" s="21">
        <v>8999973.9000000004</v>
      </c>
      <c r="E428" s="11">
        <v>0</v>
      </c>
      <c r="F428" s="12">
        <f t="shared" si="67"/>
        <v>8999973.9000000004</v>
      </c>
      <c r="G428" s="12">
        <v>8999973.9000000004</v>
      </c>
      <c r="H428" s="12">
        <f t="shared" si="68"/>
        <v>100</v>
      </c>
      <c r="I428" s="59"/>
    </row>
    <row r="429" spans="2:9" ht="43.5" customHeight="1" x14ac:dyDescent="0.25">
      <c r="B429" s="36" t="s">
        <v>463</v>
      </c>
      <c r="C429" s="22">
        <v>0</v>
      </c>
      <c r="D429" s="21">
        <v>203000</v>
      </c>
      <c r="E429" s="11">
        <v>0</v>
      </c>
      <c r="F429" s="12">
        <f t="shared" si="67"/>
        <v>203000</v>
      </c>
      <c r="G429" s="12">
        <v>203000</v>
      </c>
      <c r="H429" s="12">
        <f t="shared" si="68"/>
        <v>100</v>
      </c>
      <c r="I429" s="59"/>
    </row>
    <row r="430" spans="2:9" ht="30.75" customHeight="1" x14ac:dyDescent="0.25">
      <c r="B430" s="36" t="s">
        <v>464</v>
      </c>
      <c r="C430" s="22">
        <v>0</v>
      </c>
      <c r="D430" s="21">
        <v>1147003.3600000001</v>
      </c>
      <c r="E430" s="11">
        <v>0</v>
      </c>
      <c r="F430" s="12">
        <f t="shared" si="67"/>
        <v>1147003.3600000001</v>
      </c>
      <c r="G430" s="12">
        <v>1147003.3600000001</v>
      </c>
      <c r="H430" s="12">
        <f t="shared" si="68"/>
        <v>100</v>
      </c>
      <c r="I430" s="59"/>
    </row>
    <row r="431" spans="2:9" ht="24" customHeight="1" x14ac:dyDescent="0.25">
      <c r="B431" s="5" t="s">
        <v>413</v>
      </c>
      <c r="C431" s="7">
        <f>SUM(C432:C433)</f>
        <v>0</v>
      </c>
      <c r="D431" s="6">
        <f>SUM(D432:D433)</f>
        <v>6064500</v>
      </c>
      <c r="E431" s="7">
        <f>SUM(E432:E433)</f>
        <v>0</v>
      </c>
      <c r="F431" s="6">
        <f>SUM(F432:F433)</f>
        <v>6064500</v>
      </c>
      <c r="G431" s="6">
        <f>SUM(G432:G433)</f>
        <v>43769170</v>
      </c>
      <c r="H431" s="6">
        <f>IF(G431=0,0,IF(F431=0,100,G431/F431*100))</f>
        <v>721.72759502019949</v>
      </c>
      <c r="I431" s="59"/>
    </row>
    <row r="432" spans="2:9" ht="28.5" customHeight="1" x14ac:dyDescent="0.25">
      <c r="B432" s="36" t="s">
        <v>414</v>
      </c>
      <c r="C432" s="19">
        <v>0</v>
      </c>
      <c r="D432" s="11">
        <v>0</v>
      </c>
      <c r="E432" s="11">
        <v>0</v>
      </c>
      <c r="F432" s="19">
        <f t="shared" si="67"/>
        <v>0</v>
      </c>
      <c r="G432" s="12">
        <v>37704670</v>
      </c>
      <c r="H432" s="12">
        <f>IF(G432=0,0,IF(F432=0,100,G432/F432*100))</f>
        <v>100</v>
      </c>
      <c r="I432" s="59"/>
    </row>
    <row r="433" spans="2:9" ht="16.5" customHeight="1" x14ac:dyDescent="0.25">
      <c r="B433" s="36" t="s">
        <v>415</v>
      </c>
      <c r="C433" s="22">
        <v>0</v>
      </c>
      <c r="D433" s="21">
        <v>6064500</v>
      </c>
      <c r="E433" s="11">
        <v>0</v>
      </c>
      <c r="F433" s="12">
        <f>+C433+D433+E433</f>
        <v>6064500</v>
      </c>
      <c r="G433" s="12">
        <v>6064500</v>
      </c>
      <c r="H433" s="12">
        <f>IF(G433=0,0,IF(F433=0,100,G433/F433*100))</f>
        <v>100</v>
      </c>
      <c r="I433" s="59"/>
    </row>
    <row r="434" spans="2:9" ht="24" customHeight="1" x14ac:dyDescent="0.25">
      <c r="B434" s="5" t="s">
        <v>416</v>
      </c>
      <c r="C434" s="7">
        <f>SUM(C435)</f>
        <v>0</v>
      </c>
      <c r="D434" s="6">
        <f t="shared" ref="D434:G436" si="69">SUM(D435)</f>
        <v>2081520</v>
      </c>
      <c r="E434" s="7">
        <f t="shared" si="69"/>
        <v>0</v>
      </c>
      <c r="F434" s="6">
        <f t="shared" si="69"/>
        <v>2081520</v>
      </c>
      <c r="G434" s="6">
        <f t="shared" si="69"/>
        <v>2081520</v>
      </c>
      <c r="H434" s="6">
        <f>IF(G434=0,0,IF(F434=0,100,G434/F434*100))</f>
        <v>100</v>
      </c>
      <c r="I434" s="59"/>
    </row>
    <row r="435" spans="2:9" ht="16.5" customHeight="1" x14ac:dyDescent="0.25">
      <c r="B435" s="36" t="s">
        <v>417</v>
      </c>
      <c r="C435" s="22">
        <v>0</v>
      </c>
      <c r="D435" s="21">
        <v>2081520</v>
      </c>
      <c r="E435" s="11">
        <v>0</v>
      </c>
      <c r="F435" s="12">
        <f>+C435+D435+E435</f>
        <v>2081520</v>
      </c>
      <c r="G435" s="12">
        <v>2081520</v>
      </c>
      <c r="H435" s="12">
        <f>IF(G435=0,0,IF(F435=0,100,G435/F435*100))</f>
        <v>100</v>
      </c>
      <c r="I435" s="59"/>
    </row>
    <row r="436" spans="2:9" ht="27" customHeight="1" x14ac:dyDescent="0.25">
      <c r="B436" s="5" t="s">
        <v>418</v>
      </c>
      <c r="C436" s="7">
        <f>SUM(C437)</f>
        <v>0</v>
      </c>
      <c r="D436" s="6">
        <f t="shared" si="69"/>
        <v>2280746</v>
      </c>
      <c r="E436" s="7">
        <f t="shared" si="69"/>
        <v>0</v>
      </c>
      <c r="F436" s="6">
        <f t="shared" si="69"/>
        <v>2280746</v>
      </c>
      <c r="G436" s="6">
        <f t="shared" si="69"/>
        <v>2280746</v>
      </c>
      <c r="H436" s="6">
        <f t="shared" ref="H436:H441" si="70">IF(G436=0,0,IF(F436=0,100,G436/F436*100))</f>
        <v>100</v>
      </c>
      <c r="I436" s="59"/>
    </row>
    <row r="437" spans="2:9" ht="18.75" customHeight="1" x14ac:dyDescent="0.25">
      <c r="B437" s="36" t="s">
        <v>419</v>
      </c>
      <c r="C437" s="29">
        <v>0</v>
      </c>
      <c r="D437" s="12">
        <v>2280746</v>
      </c>
      <c r="E437" s="11">
        <v>0</v>
      </c>
      <c r="F437" s="12">
        <f t="shared" si="67"/>
        <v>2280746</v>
      </c>
      <c r="G437" s="12">
        <v>2280746</v>
      </c>
      <c r="H437" s="12">
        <f t="shared" si="70"/>
        <v>100</v>
      </c>
      <c r="I437" s="59"/>
    </row>
    <row r="438" spans="2:9" ht="24" customHeight="1" x14ac:dyDescent="0.25">
      <c r="B438" s="5" t="s">
        <v>420</v>
      </c>
      <c r="C438" s="7">
        <f>SUM(C439:C443)</f>
        <v>0</v>
      </c>
      <c r="D438" s="6">
        <f>SUM(D439:D443)</f>
        <v>14742479.5</v>
      </c>
      <c r="E438" s="7">
        <f>SUM(E439:E443)</f>
        <v>0</v>
      </c>
      <c r="F438" s="6">
        <f>SUM(F439:F443)</f>
        <v>14742479.5</v>
      </c>
      <c r="G438" s="6">
        <f>SUM(G439:G443)</f>
        <v>14742479.5</v>
      </c>
      <c r="H438" s="6">
        <f t="shared" si="70"/>
        <v>100</v>
      </c>
      <c r="I438" s="59"/>
    </row>
    <row r="439" spans="2:9" ht="29.25" customHeight="1" x14ac:dyDescent="0.25">
      <c r="B439" s="36" t="s">
        <v>421</v>
      </c>
      <c r="C439" s="19">
        <v>0</v>
      </c>
      <c r="D439" s="12">
        <v>1737037</v>
      </c>
      <c r="E439" s="11">
        <v>0</v>
      </c>
      <c r="F439" s="19">
        <f t="shared" si="67"/>
        <v>1737037</v>
      </c>
      <c r="G439" s="12">
        <v>1737037</v>
      </c>
      <c r="H439" s="12">
        <f t="shared" si="70"/>
        <v>100</v>
      </c>
      <c r="I439" s="59"/>
    </row>
    <row r="440" spans="2:9" ht="24" x14ac:dyDescent="0.25">
      <c r="B440" s="36" t="s">
        <v>422</v>
      </c>
      <c r="C440" s="19">
        <v>0</v>
      </c>
      <c r="D440" s="11">
        <v>0</v>
      </c>
      <c r="E440" s="11">
        <v>0</v>
      </c>
      <c r="F440" s="19">
        <f t="shared" si="67"/>
        <v>0</v>
      </c>
      <c r="G440" s="11">
        <v>0</v>
      </c>
      <c r="H440" s="11">
        <v>0</v>
      </c>
      <c r="I440" s="59"/>
    </row>
    <row r="441" spans="2:9" ht="30" customHeight="1" x14ac:dyDescent="0.25">
      <c r="B441" s="36" t="s">
        <v>423</v>
      </c>
      <c r="C441" s="19">
        <v>0</v>
      </c>
      <c r="D441" s="12">
        <f>1852740+205860</f>
        <v>2058600</v>
      </c>
      <c r="E441" s="11">
        <v>0</v>
      </c>
      <c r="F441" s="12">
        <f t="shared" si="67"/>
        <v>2058600</v>
      </c>
      <c r="G441" s="12">
        <v>2058600</v>
      </c>
      <c r="H441" s="12">
        <f t="shared" si="70"/>
        <v>100</v>
      </c>
      <c r="I441" s="59"/>
    </row>
    <row r="442" spans="2:9" ht="20.25" customHeight="1" x14ac:dyDescent="0.25">
      <c r="B442" s="36" t="s">
        <v>424</v>
      </c>
      <c r="C442" s="22">
        <v>0</v>
      </c>
      <c r="D442" s="21">
        <v>10646842.5</v>
      </c>
      <c r="E442" s="11">
        <v>0</v>
      </c>
      <c r="F442" s="12">
        <f t="shared" si="67"/>
        <v>10646842.5</v>
      </c>
      <c r="G442" s="12">
        <v>10646842.5</v>
      </c>
      <c r="H442" s="12">
        <f>IF(G442=0,0,IF(F442=0,100,G442/F442*100))</f>
        <v>100</v>
      </c>
      <c r="I442" s="59"/>
    </row>
    <row r="443" spans="2:9" ht="18" customHeight="1" x14ac:dyDescent="0.25">
      <c r="B443" s="36" t="s">
        <v>425</v>
      </c>
      <c r="C443" s="22">
        <v>0</v>
      </c>
      <c r="D443" s="21">
        <v>300000</v>
      </c>
      <c r="E443" s="11">
        <v>0</v>
      </c>
      <c r="F443" s="12">
        <f t="shared" si="67"/>
        <v>300000</v>
      </c>
      <c r="G443" s="12">
        <v>300000</v>
      </c>
      <c r="H443" s="12">
        <f>IF(G443=0,0,IF(F443=0,100,G443/F443*100))</f>
        <v>100</v>
      </c>
      <c r="I443" s="59"/>
    </row>
    <row r="444" spans="2:9" ht="15" customHeight="1" x14ac:dyDescent="0.25">
      <c r="B444" s="13" t="s">
        <v>426</v>
      </c>
      <c r="C444" s="6">
        <f>SUM(C445:C460)</f>
        <v>516790602</v>
      </c>
      <c r="D444" s="6">
        <f>SUM(D445:D460)</f>
        <v>319612303.98000002</v>
      </c>
      <c r="E444" s="7">
        <f>SUM(E445:E460)</f>
        <v>0</v>
      </c>
      <c r="F444" s="6">
        <f>SUM(F445:F460)</f>
        <v>836402905.98000014</v>
      </c>
      <c r="G444" s="6">
        <f>SUM(G445:G460)</f>
        <v>507571670.57999998</v>
      </c>
      <c r="H444" s="6">
        <f t="shared" ref="H444:H468" si="71">IF(G444=0,0,IF(F444=0,100,G444/F444*100))</f>
        <v>60.685067800581848</v>
      </c>
      <c r="I444" s="59"/>
    </row>
    <row r="445" spans="2:9" ht="15" customHeight="1" x14ac:dyDescent="0.25">
      <c r="B445" s="15" t="s">
        <v>427</v>
      </c>
      <c r="C445" s="16">
        <v>7460586</v>
      </c>
      <c r="D445" s="11">
        <v>0</v>
      </c>
      <c r="E445" s="11">
        <v>0</v>
      </c>
      <c r="F445" s="12">
        <f>+C445+D445+E445</f>
        <v>7460586</v>
      </c>
      <c r="G445" s="19">
        <v>0</v>
      </c>
      <c r="H445" s="27">
        <f t="shared" si="71"/>
        <v>0</v>
      </c>
      <c r="I445" s="59"/>
    </row>
    <row r="446" spans="2:9" ht="15.75" customHeight="1" x14ac:dyDescent="0.25">
      <c r="B446" s="15" t="s">
        <v>428</v>
      </c>
      <c r="C446" s="39">
        <v>0</v>
      </c>
      <c r="D446" s="11">
        <v>0</v>
      </c>
      <c r="E446" s="11">
        <v>0</v>
      </c>
      <c r="F446" s="19">
        <f t="shared" ref="F446:F460" si="72">+C446+D446+E446</f>
        <v>0</v>
      </c>
      <c r="G446" s="12">
        <v>9662596.75</v>
      </c>
      <c r="H446" s="12">
        <f t="shared" si="71"/>
        <v>100</v>
      </c>
      <c r="I446" s="59"/>
    </row>
    <row r="447" spans="2:9" ht="25.5" customHeight="1" x14ac:dyDescent="0.25">
      <c r="B447" s="15" t="s">
        <v>429</v>
      </c>
      <c r="C447" s="16">
        <v>122320480</v>
      </c>
      <c r="D447" s="11">
        <v>0</v>
      </c>
      <c r="E447" s="11">
        <v>0</v>
      </c>
      <c r="F447" s="12">
        <f t="shared" si="72"/>
        <v>122320480</v>
      </c>
      <c r="G447" s="12">
        <v>127755206.02</v>
      </c>
      <c r="H447" s="12">
        <f t="shared" si="71"/>
        <v>104.44302214968417</v>
      </c>
      <c r="I447" s="59"/>
    </row>
    <row r="448" spans="2:9" ht="13.5" customHeight="1" x14ac:dyDescent="0.25">
      <c r="B448" s="15" t="s">
        <v>430</v>
      </c>
      <c r="C448" s="16">
        <v>125670450</v>
      </c>
      <c r="D448" s="11">
        <v>0</v>
      </c>
      <c r="E448" s="11">
        <v>0</v>
      </c>
      <c r="F448" s="12">
        <f t="shared" si="72"/>
        <v>125670450</v>
      </c>
      <c r="G448" s="12">
        <v>103959401</v>
      </c>
      <c r="H448" s="12">
        <f t="shared" si="71"/>
        <v>82.723823301340929</v>
      </c>
      <c r="I448" s="59"/>
    </row>
    <row r="449" spans="2:9" ht="17.25" customHeight="1" x14ac:dyDescent="0.25">
      <c r="B449" s="15" t="s">
        <v>431</v>
      </c>
      <c r="C449" s="16">
        <v>2150000</v>
      </c>
      <c r="D449" s="11">
        <v>0</v>
      </c>
      <c r="E449" s="11">
        <v>0</v>
      </c>
      <c r="F449" s="12">
        <f t="shared" si="72"/>
        <v>2150000</v>
      </c>
      <c r="G449" s="12">
        <v>497358.81</v>
      </c>
      <c r="H449" s="12">
        <f t="shared" si="71"/>
        <v>23.132967906976745</v>
      </c>
      <c r="I449" s="59"/>
    </row>
    <row r="450" spans="2:9" ht="24" x14ac:dyDescent="0.25">
      <c r="B450" s="15" t="s">
        <v>432</v>
      </c>
      <c r="C450" s="16">
        <v>585000</v>
      </c>
      <c r="D450" s="11">
        <v>0</v>
      </c>
      <c r="E450" s="11">
        <v>0</v>
      </c>
      <c r="F450" s="12">
        <f t="shared" si="72"/>
        <v>585000</v>
      </c>
      <c r="G450" s="12">
        <v>197103.8</v>
      </c>
      <c r="H450" s="12">
        <f t="shared" si="71"/>
        <v>33.692957264957265</v>
      </c>
      <c r="I450" s="59"/>
    </row>
    <row r="451" spans="2:9" ht="17.25" customHeight="1" x14ac:dyDescent="0.25">
      <c r="B451" s="24" t="s">
        <v>433</v>
      </c>
      <c r="C451" s="16">
        <v>22370846</v>
      </c>
      <c r="D451" s="21">
        <v>302353954</v>
      </c>
      <c r="E451" s="11">
        <v>0</v>
      </c>
      <c r="F451" s="12">
        <f t="shared" si="72"/>
        <v>324724800</v>
      </c>
      <c r="G451" s="12">
        <v>16131000</v>
      </c>
      <c r="H451" s="12">
        <f t="shared" si="71"/>
        <v>4.9675910186102197</v>
      </c>
      <c r="I451" s="59"/>
    </row>
    <row r="452" spans="2:9" ht="24" customHeight="1" x14ac:dyDescent="0.25">
      <c r="B452" s="15" t="s">
        <v>434</v>
      </c>
      <c r="C452" s="16">
        <v>5910329.3200000003</v>
      </c>
      <c r="D452" s="11">
        <v>0</v>
      </c>
      <c r="E452" s="11">
        <v>0</v>
      </c>
      <c r="F452" s="12">
        <f t="shared" si="72"/>
        <v>5910329.3200000003</v>
      </c>
      <c r="G452" s="12">
        <v>15809387.33</v>
      </c>
      <c r="H452" s="12">
        <f t="shared" si="71"/>
        <v>267.48741861984769</v>
      </c>
      <c r="I452" s="59"/>
    </row>
    <row r="453" spans="2:9" ht="24" customHeight="1" x14ac:dyDescent="0.25">
      <c r="B453" s="15" t="s">
        <v>435</v>
      </c>
      <c r="C453" s="16">
        <v>6314318.7199999997</v>
      </c>
      <c r="D453" s="11">
        <v>0</v>
      </c>
      <c r="E453" s="11">
        <v>0</v>
      </c>
      <c r="F453" s="12">
        <f t="shared" si="72"/>
        <v>6314318.7199999997</v>
      </c>
      <c r="G453" s="12">
        <v>15243922.869999999</v>
      </c>
      <c r="H453" s="12">
        <f t="shared" si="71"/>
        <v>241.41833103413569</v>
      </c>
      <c r="I453" s="59"/>
    </row>
    <row r="454" spans="2:9" ht="27.75" customHeight="1" x14ac:dyDescent="0.25">
      <c r="B454" s="15" t="s">
        <v>436</v>
      </c>
      <c r="C454" s="16">
        <v>400951.96</v>
      </c>
      <c r="D454" s="11">
        <v>0</v>
      </c>
      <c r="E454" s="11">
        <v>0</v>
      </c>
      <c r="F454" s="12">
        <f t="shared" si="72"/>
        <v>400951.96</v>
      </c>
      <c r="G454" s="12">
        <v>191824</v>
      </c>
      <c r="H454" s="12">
        <f t="shared" si="71"/>
        <v>47.842140489848205</v>
      </c>
      <c r="I454" s="59"/>
    </row>
    <row r="455" spans="2:9" ht="15" customHeight="1" x14ac:dyDescent="0.25">
      <c r="B455" s="15" t="s">
        <v>437</v>
      </c>
      <c r="C455" s="16">
        <v>68531400</v>
      </c>
      <c r="D455" s="11">
        <v>0</v>
      </c>
      <c r="E455" s="11">
        <v>0</v>
      </c>
      <c r="F455" s="12">
        <f t="shared" si="72"/>
        <v>68531400</v>
      </c>
      <c r="G455" s="12">
        <v>68750741</v>
      </c>
      <c r="H455" s="12">
        <f t="shared" si="71"/>
        <v>100.32005912618158</v>
      </c>
      <c r="I455" s="59"/>
    </row>
    <row r="456" spans="2:9" ht="15" customHeight="1" x14ac:dyDescent="0.25">
      <c r="B456" s="15" t="s">
        <v>438</v>
      </c>
      <c r="C456" s="16">
        <v>134346240</v>
      </c>
      <c r="D456" s="11">
        <v>0</v>
      </c>
      <c r="E456" s="11">
        <v>0</v>
      </c>
      <c r="F456" s="12">
        <f t="shared" si="72"/>
        <v>134346240</v>
      </c>
      <c r="G456" s="12">
        <v>95833149</v>
      </c>
      <c r="H456" s="12">
        <f t="shared" si="71"/>
        <v>71.332959523094956</v>
      </c>
      <c r="I456" s="59"/>
    </row>
    <row r="457" spans="2:9" ht="14.25" customHeight="1" x14ac:dyDescent="0.25">
      <c r="B457" s="15" t="s">
        <v>439</v>
      </c>
      <c r="C457" s="16">
        <v>6300000</v>
      </c>
      <c r="D457" s="11">
        <v>0</v>
      </c>
      <c r="E457" s="11">
        <v>0</v>
      </c>
      <c r="F457" s="12">
        <f t="shared" si="72"/>
        <v>6300000</v>
      </c>
      <c r="G457" s="12">
        <v>3142818</v>
      </c>
      <c r="H457" s="12">
        <f t="shared" si="71"/>
        <v>49.886000000000003</v>
      </c>
      <c r="I457" s="59"/>
    </row>
    <row r="458" spans="2:9" ht="24" x14ac:dyDescent="0.25">
      <c r="B458" s="15" t="s">
        <v>440</v>
      </c>
      <c r="C458" s="16">
        <v>3780000</v>
      </c>
      <c r="D458" s="11">
        <v>0</v>
      </c>
      <c r="E458" s="11">
        <v>0</v>
      </c>
      <c r="F458" s="12">
        <f t="shared" si="72"/>
        <v>3780000</v>
      </c>
      <c r="G458" s="12">
        <v>7192776</v>
      </c>
      <c r="H458" s="12">
        <f t="shared" si="71"/>
        <v>190.28507936507935</v>
      </c>
      <c r="I458" s="59"/>
    </row>
    <row r="459" spans="2:9" x14ac:dyDescent="0.25">
      <c r="B459" s="24" t="s">
        <v>441</v>
      </c>
      <c r="C459" s="16">
        <v>10650000</v>
      </c>
      <c r="D459" s="21">
        <f>9090704.36+7013099.62+1075011</f>
        <v>17178814.98</v>
      </c>
      <c r="E459" s="11">
        <v>0</v>
      </c>
      <c r="F459" s="12">
        <f t="shared" si="72"/>
        <v>27828814.98</v>
      </c>
      <c r="G459" s="12">
        <v>43124851</v>
      </c>
      <c r="H459" s="12">
        <f t="shared" si="71"/>
        <v>154.96474079472284</v>
      </c>
      <c r="I459" s="59"/>
    </row>
    <row r="460" spans="2:9" ht="15" customHeight="1" x14ac:dyDescent="0.25">
      <c r="B460" s="36" t="s">
        <v>452</v>
      </c>
      <c r="C460" s="29">
        <v>0</v>
      </c>
      <c r="D460" s="10">
        <v>79535</v>
      </c>
      <c r="E460" s="11">
        <v>0</v>
      </c>
      <c r="F460" s="12">
        <f t="shared" si="72"/>
        <v>79535</v>
      </c>
      <c r="G460" s="12">
        <v>79535</v>
      </c>
      <c r="H460" s="12">
        <f t="shared" si="71"/>
        <v>100</v>
      </c>
      <c r="I460" s="59"/>
    </row>
    <row r="461" spans="2:9" ht="24" customHeight="1" x14ac:dyDescent="0.25">
      <c r="B461" s="13" t="s">
        <v>442</v>
      </c>
      <c r="C461" s="14">
        <f>SUM(C462:C466)</f>
        <v>11983845</v>
      </c>
      <c r="D461" s="14">
        <f>SUM(D462:D466)</f>
        <v>3789121.02</v>
      </c>
      <c r="E461" s="17">
        <f>SUM(E462:E466)</f>
        <v>0</v>
      </c>
      <c r="F461" s="14">
        <f>SUM(F462:F466)</f>
        <v>15772966.02</v>
      </c>
      <c r="G461" s="14">
        <f>SUM(G462:G466)</f>
        <v>9511636.5899999999</v>
      </c>
      <c r="H461" s="6">
        <f t="shared" si="71"/>
        <v>60.303411406195373</v>
      </c>
      <c r="I461" s="59"/>
    </row>
    <row r="462" spans="2:9" ht="15" customHeight="1" x14ac:dyDescent="0.25">
      <c r="B462" s="15" t="s">
        <v>443</v>
      </c>
      <c r="C462" s="16">
        <v>195745</v>
      </c>
      <c r="D462" s="11">
        <v>0</v>
      </c>
      <c r="E462" s="11">
        <v>0</v>
      </c>
      <c r="F462" s="12">
        <f>+C462+D462+E462</f>
        <v>195745</v>
      </c>
      <c r="G462" s="12">
        <v>90540</v>
      </c>
      <c r="H462" s="12">
        <f t="shared" si="71"/>
        <v>46.254055020562468</v>
      </c>
      <c r="I462" s="59"/>
    </row>
    <row r="463" spans="2:9" ht="13.5" customHeight="1" x14ac:dyDescent="0.25">
      <c r="B463" s="15" t="s">
        <v>444</v>
      </c>
      <c r="C463" s="18">
        <v>0</v>
      </c>
      <c r="D463" s="11">
        <v>0</v>
      </c>
      <c r="E463" s="11">
        <v>0</v>
      </c>
      <c r="F463" s="19">
        <f>+C463+D463+E463</f>
        <v>0</v>
      </c>
      <c r="G463" s="12">
        <v>59187.32</v>
      </c>
      <c r="H463" s="12">
        <f t="shared" si="71"/>
        <v>100</v>
      </c>
      <c r="I463" s="59"/>
    </row>
    <row r="464" spans="2:9" ht="15" customHeight="1" x14ac:dyDescent="0.25">
      <c r="B464" s="24" t="s">
        <v>445</v>
      </c>
      <c r="C464" s="21">
        <v>11788100</v>
      </c>
      <c r="D464" s="10">
        <v>3789121.02</v>
      </c>
      <c r="E464" s="11">
        <v>0</v>
      </c>
      <c r="F464" s="12">
        <f>+C464+D464+E464</f>
        <v>15577221.02</v>
      </c>
      <c r="G464" s="12">
        <v>8229019.2800000003</v>
      </c>
      <c r="H464" s="12">
        <f t="shared" si="71"/>
        <v>52.827261482870071</v>
      </c>
      <c r="I464" s="59"/>
    </row>
    <row r="465" spans="2:9" ht="15" customHeight="1" x14ac:dyDescent="0.25">
      <c r="B465" s="15" t="s">
        <v>446</v>
      </c>
      <c r="C465" s="18">
        <v>0</v>
      </c>
      <c r="D465" s="11">
        <v>0</v>
      </c>
      <c r="E465" s="11">
        <v>0</v>
      </c>
      <c r="F465" s="19">
        <f>+C465+D465+E465</f>
        <v>0</v>
      </c>
      <c r="G465" s="12">
        <v>506565.99</v>
      </c>
      <c r="H465" s="12">
        <f t="shared" si="71"/>
        <v>100</v>
      </c>
      <c r="I465" s="59"/>
    </row>
    <row r="466" spans="2:9" ht="15" customHeight="1" x14ac:dyDescent="0.25">
      <c r="B466" s="15" t="s">
        <v>447</v>
      </c>
      <c r="C466" s="22">
        <v>0</v>
      </c>
      <c r="D466" s="11">
        <v>0</v>
      </c>
      <c r="E466" s="11">
        <v>0</v>
      </c>
      <c r="F466" s="19">
        <f>+C466+D466+E466</f>
        <v>0</v>
      </c>
      <c r="G466" s="12">
        <v>626324</v>
      </c>
      <c r="H466" s="12">
        <f t="shared" si="71"/>
        <v>100</v>
      </c>
      <c r="I466" s="59"/>
    </row>
    <row r="467" spans="2:9" x14ac:dyDescent="0.25">
      <c r="B467" s="13" t="s">
        <v>448</v>
      </c>
      <c r="C467" s="17">
        <f>+C468</f>
        <v>0</v>
      </c>
      <c r="D467" s="14">
        <f>+D468</f>
        <v>1534311901.6300001</v>
      </c>
      <c r="E467" s="14">
        <f>+E468</f>
        <v>152098762.83000001</v>
      </c>
      <c r="F467" s="14">
        <f>+F468</f>
        <v>1686410664.46</v>
      </c>
      <c r="G467" s="14">
        <f>+G468</f>
        <v>1534311901.6300001</v>
      </c>
      <c r="H467" s="6">
        <f t="shared" si="71"/>
        <v>90.980917872770746</v>
      </c>
      <c r="I467" s="59"/>
    </row>
    <row r="468" spans="2:9" x14ac:dyDescent="0.25">
      <c r="B468" s="24" t="s">
        <v>449</v>
      </c>
      <c r="C468" s="22">
        <v>0</v>
      </c>
      <c r="D468" s="41">
        <v>1534311901.6300001</v>
      </c>
      <c r="E468" s="10">
        <v>152098762.83000001</v>
      </c>
      <c r="F468" s="12">
        <f>+C468+D468+E468</f>
        <v>1686410664.46</v>
      </c>
      <c r="G468" s="12">
        <v>1534311901.6300001</v>
      </c>
      <c r="H468" s="12">
        <f t="shared" si="71"/>
        <v>90.980917872770746</v>
      </c>
      <c r="I468" s="59"/>
    </row>
    <row r="474" spans="2:9" x14ac:dyDescent="0.25">
      <c r="I474" s="59"/>
    </row>
    <row r="475" spans="2:9" x14ac:dyDescent="0.25">
      <c r="I475" s="59"/>
    </row>
    <row r="476" spans="2:9" x14ac:dyDescent="0.25">
      <c r="I476" s="59"/>
    </row>
    <row r="477" spans="2:9" x14ac:dyDescent="0.25">
      <c r="I477" s="59"/>
    </row>
    <row r="478" spans="2:9" x14ac:dyDescent="0.25">
      <c r="I478" s="59"/>
    </row>
    <row r="479" spans="2:9" x14ac:dyDescent="0.25">
      <c r="I479" s="59"/>
    </row>
    <row r="480" spans="2:9" x14ac:dyDescent="0.25">
      <c r="I480" s="59"/>
    </row>
    <row r="481" spans="9:9" x14ac:dyDescent="0.25">
      <c r="I481" s="59"/>
    </row>
    <row r="482" spans="9:9" x14ac:dyDescent="0.25">
      <c r="I482" s="59"/>
    </row>
    <row r="483" spans="9:9" x14ac:dyDescent="0.25">
      <c r="I483" s="59"/>
    </row>
    <row r="484" spans="9:9" x14ac:dyDescent="0.25">
      <c r="I484" s="59"/>
    </row>
    <row r="485" spans="9:9" x14ac:dyDescent="0.25">
      <c r="I485" s="59"/>
    </row>
    <row r="486" spans="9:9" x14ac:dyDescent="0.25">
      <c r="I486" s="59"/>
    </row>
    <row r="487" spans="9:9" x14ac:dyDescent="0.25">
      <c r="I487" s="59"/>
    </row>
    <row r="488" spans="9:9" x14ac:dyDescent="0.25">
      <c r="I488" s="59"/>
    </row>
    <row r="489" spans="9:9" x14ac:dyDescent="0.25">
      <c r="I489" s="59"/>
    </row>
    <row r="490" spans="9:9" x14ac:dyDescent="0.25">
      <c r="I490" s="59"/>
    </row>
    <row r="491" spans="9:9" x14ac:dyDescent="0.25">
      <c r="I491" s="59"/>
    </row>
    <row r="492" spans="9:9" x14ac:dyDescent="0.25">
      <c r="I492" s="59"/>
    </row>
    <row r="493" spans="9:9" x14ac:dyDescent="0.25">
      <c r="I493" s="59"/>
    </row>
    <row r="494" spans="9:9" x14ac:dyDescent="0.25">
      <c r="I494" s="59"/>
    </row>
    <row r="495" spans="9:9" x14ac:dyDescent="0.25">
      <c r="I495" s="59"/>
    </row>
    <row r="496" spans="9:9" x14ac:dyDescent="0.25">
      <c r="I496" s="59"/>
    </row>
    <row r="497" spans="9:9" x14ac:dyDescent="0.25">
      <c r="I497" s="59"/>
    </row>
    <row r="498" spans="9:9" x14ac:dyDescent="0.25">
      <c r="I498" s="59"/>
    </row>
    <row r="499" spans="9:9" x14ac:dyDescent="0.25">
      <c r="I499" s="59"/>
    </row>
    <row r="500" spans="9:9" x14ac:dyDescent="0.25">
      <c r="I500" s="59"/>
    </row>
    <row r="501" spans="9:9" x14ac:dyDescent="0.25">
      <c r="I501" s="59"/>
    </row>
    <row r="502" spans="9:9" x14ac:dyDescent="0.25">
      <c r="I502" s="59"/>
    </row>
  </sheetData>
  <mergeCells count="11">
    <mergeCell ref="H6:H7"/>
    <mergeCell ref="B1:H1"/>
    <mergeCell ref="B2:H2"/>
    <mergeCell ref="B3:H3"/>
    <mergeCell ref="B4:H4"/>
    <mergeCell ref="B6:B7"/>
    <mergeCell ref="C6:C7"/>
    <mergeCell ref="D6:D7"/>
    <mergeCell ref="E6:E7"/>
    <mergeCell ref="F6:F7"/>
    <mergeCell ref="G6:G7"/>
  </mergeCells>
  <printOptions horizontalCentered="1"/>
  <pageMargins left="0.19685039370078741" right="0.19685039370078741" top="0.35433070866141736" bottom="0.35433070866141736" header="0.31496062992125984" footer="0.31496062992125984"/>
  <pageSetup paperSize="122" scale="65" fitToHeight="0" orientation="portrait" r:id="rId1"/>
  <ignoredErrors>
    <ignoredError sqref="D48:D49 D105 E289 F312 F13 F61 F80 F93 F96 F105 F121 F151 F154 F208 D358 E381 F431 F356 F371 F376 F37 F436 F461 F19 F29 F31 D415 F415 F412 F407 F434:F435 F467" formula="1"/>
    <ignoredError sqref="D50" formula="1" formulaRange="1"/>
    <ignoredError sqref="D140 C43 C415 E41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EADID </vt:lpstr>
      <vt:lpstr>'EADID '!Área_de_impresión</vt:lpstr>
      <vt:lpstr>'EADID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Yadira Araceli Banderas Medrano</dc:creator>
  <cp:lastModifiedBy>Yadira Araceli Banderas Medrano</cp:lastModifiedBy>
  <cp:lastPrinted>2025-11-13T19:07:19Z</cp:lastPrinted>
  <dcterms:created xsi:type="dcterms:W3CDTF">2025-10-30T23:56:43Z</dcterms:created>
  <dcterms:modified xsi:type="dcterms:W3CDTF">2025-11-13T19:07:34Z</dcterms:modified>
</cp:coreProperties>
</file>